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ha\Documents\Educ Nat\publications persos\Manuscrits\statistiques\régression linéaire multiple, méta régression\Regression linéaire multiple Excel\Sur mathadoc\"/>
    </mc:Choice>
  </mc:AlternateContent>
  <xr:revisionPtr revIDLastSave="0" documentId="13_ncr:1_{89AC7BAD-6979-474B-947E-11057E8A5396}" xr6:coauthVersionLast="47" xr6:coauthVersionMax="47" xr10:uidLastSave="{00000000-0000-0000-0000-000000000000}"/>
  <bookViews>
    <workbookView xWindow="-108" yWindow="-108" windowWidth="23256" windowHeight="12456" tabRatio="830" activeTab="5" xr2:uid="{0C025A50-D4CD-46AE-89DF-B46FF3E3A505}"/>
  </bookViews>
  <sheets>
    <sheet name="Sommaire" sheetId="21" r:id="rId1"/>
    <sheet name="Description" sheetId="1" r:id="rId2"/>
    <sheet name="Taille d'effet post test" sheetId="7" r:id="rId3"/>
    <sheet name="Taille d'effet ajustée" sheetId="11" r:id="rId4"/>
    <sheet name="Modèle 1" sheetId="15" r:id="rId5"/>
    <sheet name="Modèle 2" sheetId="12" r:id="rId6"/>
    <sheet name="Modèle 3" sheetId="19" r:id="rId7"/>
    <sheet name="Modèle 4" sheetId="13" r:id="rId8"/>
    <sheet name="Modèle 5" sheetId="20" r:id="rId9"/>
    <sheet name="Modèle 6" sheetId="18" r:id="rId10"/>
    <sheet name="Calculs prétests centrés" sheetId="17" r:id="rId11"/>
  </sheets>
  <definedNames>
    <definedName name="_ftn1" localSheetId="1">Description!#REF!</definedName>
    <definedName name="_ftn1" localSheetId="3">'Taille d''effet ajustée'!#REF!</definedName>
    <definedName name="_ftn1" localSheetId="2">'Taille d''effet post test'!#REF!</definedName>
    <definedName name="_ftnref1" localSheetId="1">Description!$A$68</definedName>
    <definedName name="_ftnref1" localSheetId="3">'Taille d''effet ajustée'!$A$66</definedName>
    <definedName name="_ftnref1" localSheetId="2">'Taille d''effet post test'!$A$66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0" i="12" l="1"/>
  <c r="G24" i="13"/>
  <c r="H24" i="13"/>
  <c r="I24" i="13"/>
  <c r="G25" i="13"/>
  <c r="H25" i="13"/>
  <c r="I25" i="13"/>
  <c r="G6" i="20" a="1"/>
  <c r="G6" i="20" s="1"/>
  <c r="G4" i="19" a="1"/>
  <c r="G4" i="19" s="1"/>
  <c r="K5" i="19" s="1"/>
  <c r="K21" i="19"/>
  <c r="K20" i="19"/>
  <c r="E59" i="17"/>
  <c r="D11" i="17" s="1"/>
  <c r="E118" i="17"/>
  <c r="H26" i="18"/>
  <c r="G26" i="18"/>
  <c r="F7" i="18" a="1"/>
  <c r="F10" i="18" s="1"/>
  <c r="K15" i="18" s="1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D104" i="17"/>
  <c r="D105" i="17"/>
  <c r="D106" i="17"/>
  <c r="D107" i="17"/>
  <c r="D108" i="17"/>
  <c r="D109" i="17"/>
  <c r="D110" i="17"/>
  <c r="D111" i="17"/>
  <c r="D112" i="17"/>
  <c r="D113" i="17"/>
  <c r="D114" i="17"/>
  <c r="D115" i="17"/>
  <c r="D116" i="17"/>
  <c r="D117" i="17"/>
  <c r="D118" i="17"/>
  <c r="D60" i="17"/>
  <c r="D10" i="17"/>
  <c r="D18" i="17"/>
  <c r="D26" i="17"/>
  <c r="D34" i="17"/>
  <c r="D42" i="17"/>
  <c r="D50" i="17"/>
  <c r="D58" i="17"/>
  <c r="G14" i="13"/>
  <c r="G13" i="13"/>
  <c r="I6" i="15"/>
  <c r="I5" i="15"/>
  <c r="E5" i="15" a="1"/>
  <c r="D69" i="19" l="1"/>
  <c r="D87" i="19"/>
  <c r="D72" i="19"/>
  <c r="D57" i="19"/>
  <c r="D58" i="19"/>
  <c r="D67" i="19"/>
  <c r="D44" i="19"/>
  <c r="D108" i="19"/>
  <c r="D54" i="19"/>
  <c r="D118" i="19"/>
  <c r="D55" i="19"/>
  <c r="D71" i="19"/>
  <c r="D104" i="19"/>
  <c r="D34" i="19"/>
  <c r="D59" i="19"/>
  <c r="L20" i="19"/>
  <c r="H8" i="20"/>
  <c r="G8" i="20"/>
  <c r="I7" i="20"/>
  <c r="L11" i="20" s="1"/>
  <c r="H7" i="20"/>
  <c r="L10" i="20" s="1"/>
  <c r="G7" i="20"/>
  <c r="L9" i="20" s="1"/>
  <c r="I6" i="20"/>
  <c r="G9" i="20"/>
  <c r="L14" i="20" s="1"/>
  <c r="H6" i="20"/>
  <c r="I10" i="20"/>
  <c r="H10" i="20"/>
  <c r="G10" i="20"/>
  <c r="I9" i="20"/>
  <c r="H9" i="20"/>
  <c r="L15" i="20" s="1"/>
  <c r="I8" i="20"/>
  <c r="L8" i="20"/>
  <c r="L16" i="20"/>
  <c r="L17" i="20"/>
  <c r="L12" i="20"/>
  <c r="L13" i="20"/>
  <c r="L6" i="20"/>
  <c r="H7" i="19"/>
  <c r="G7" i="19"/>
  <c r="H6" i="19"/>
  <c r="G6" i="19"/>
  <c r="K8" i="19" s="1"/>
  <c r="H8" i="19"/>
  <c r="K13" i="19" s="1"/>
  <c r="H4" i="19"/>
  <c r="K4" i="19" s="1"/>
  <c r="K16" i="19" s="1"/>
  <c r="H5" i="19"/>
  <c r="K7" i="19" s="1"/>
  <c r="G5" i="19"/>
  <c r="G8" i="19"/>
  <c r="K12" i="19"/>
  <c r="K9" i="19"/>
  <c r="K6" i="19"/>
  <c r="K10" i="19"/>
  <c r="J17" i="19" s="1"/>
  <c r="K11" i="19"/>
  <c r="D57" i="17"/>
  <c r="D49" i="17"/>
  <c r="D41" i="17"/>
  <c r="D33" i="17"/>
  <c r="D25" i="17"/>
  <c r="D17" i="17"/>
  <c r="D9" i="17"/>
  <c r="D56" i="17"/>
  <c r="D48" i="17"/>
  <c r="D40" i="17"/>
  <c r="D32" i="17"/>
  <c r="D24" i="17"/>
  <c r="D16" i="17"/>
  <c r="D8" i="17"/>
  <c r="D55" i="17"/>
  <c r="D47" i="17"/>
  <c r="D39" i="17"/>
  <c r="D31" i="17"/>
  <c r="D23" i="17"/>
  <c r="D15" i="17"/>
  <c r="D7" i="17"/>
  <c r="D54" i="17"/>
  <c r="D46" i="17"/>
  <c r="D38" i="17"/>
  <c r="D30" i="17"/>
  <c r="D22" i="17"/>
  <c r="D14" i="17"/>
  <c r="D6" i="17"/>
  <c r="D53" i="17"/>
  <c r="D45" i="17"/>
  <c r="D37" i="17"/>
  <c r="D29" i="17"/>
  <c r="D21" i="17"/>
  <c r="D13" i="17"/>
  <c r="D5" i="17"/>
  <c r="D4" i="17"/>
  <c r="D52" i="17"/>
  <c r="D44" i="17"/>
  <c r="D36" i="17"/>
  <c r="D28" i="17"/>
  <c r="D20" i="17"/>
  <c r="D12" i="17"/>
  <c r="D59" i="17"/>
  <c r="D51" i="17"/>
  <c r="D43" i="17"/>
  <c r="D35" i="17"/>
  <c r="D27" i="17"/>
  <c r="D19" i="17"/>
  <c r="I26" i="18"/>
  <c r="G8" i="18"/>
  <c r="K11" i="18" s="1"/>
  <c r="H8" i="18"/>
  <c r="K12" i="18" s="1"/>
  <c r="G11" i="18"/>
  <c r="K18" i="18" s="1"/>
  <c r="F7" i="18"/>
  <c r="K7" i="18" s="1"/>
  <c r="H9" i="18"/>
  <c r="H7" i="18"/>
  <c r="G10" i="18"/>
  <c r="K16" i="18" s="1"/>
  <c r="F8" i="18"/>
  <c r="K10" i="18" s="1"/>
  <c r="H10" i="18"/>
  <c r="F9" i="18"/>
  <c r="K13" i="18" s="1"/>
  <c r="H11" i="18"/>
  <c r="G9" i="18"/>
  <c r="K14" i="18" s="1"/>
  <c r="F11" i="18"/>
  <c r="K17" i="18" s="1"/>
  <c r="G7" i="18"/>
  <c r="K8" i="18" s="1"/>
  <c r="F9" i="15"/>
  <c r="E9" i="15"/>
  <c r="F8" i="15"/>
  <c r="E8" i="15"/>
  <c r="F7" i="15"/>
  <c r="E7" i="15"/>
  <c r="F6" i="15"/>
  <c r="E6" i="15"/>
  <c r="F5" i="15"/>
  <c r="E5" i="15"/>
  <c r="K9" i="18" l="1"/>
  <c r="D62" i="18"/>
  <c r="D70" i="18"/>
  <c r="D78" i="18"/>
  <c r="D86" i="18"/>
  <c r="D94" i="18"/>
  <c r="D102" i="18"/>
  <c r="D110" i="18"/>
  <c r="D118" i="18"/>
  <c r="D12" i="18"/>
  <c r="D20" i="18"/>
  <c r="D28" i="18"/>
  <c r="D36" i="18"/>
  <c r="D44" i="18"/>
  <c r="D52" i="18"/>
  <c r="D60" i="18"/>
  <c r="D80" i="18"/>
  <c r="D88" i="18"/>
  <c r="D104" i="18"/>
  <c r="D14" i="18"/>
  <c r="D30" i="18"/>
  <c r="D54" i="18"/>
  <c r="D81" i="18"/>
  <c r="D105" i="18"/>
  <c r="D113" i="18"/>
  <c r="D23" i="18"/>
  <c r="D47" i="18"/>
  <c r="D66" i="18"/>
  <c r="D98" i="18"/>
  <c r="D106" i="18"/>
  <c r="D16" i="18"/>
  <c r="D48" i="18"/>
  <c r="D67" i="18"/>
  <c r="D75" i="18"/>
  <c r="D83" i="18"/>
  <c r="D91" i="18"/>
  <c r="D99" i="18"/>
  <c r="D107" i="18"/>
  <c r="D115" i="18"/>
  <c r="D9" i="18"/>
  <c r="D17" i="18"/>
  <c r="D25" i="18"/>
  <c r="D41" i="18"/>
  <c r="D57" i="18"/>
  <c r="D68" i="18"/>
  <c r="D76" i="18"/>
  <c r="D84" i="18"/>
  <c r="D92" i="18"/>
  <c r="D100" i="18"/>
  <c r="D108" i="18"/>
  <c r="D116" i="18"/>
  <c r="D10" i="18"/>
  <c r="D18" i="18"/>
  <c r="D26" i="18"/>
  <c r="D34" i="18"/>
  <c r="D42" i="18"/>
  <c r="D50" i="18"/>
  <c r="D58" i="18"/>
  <c r="D63" i="18"/>
  <c r="D71" i="18"/>
  <c r="D79" i="18"/>
  <c r="D87" i="18"/>
  <c r="D95" i="18"/>
  <c r="D103" i="18"/>
  <c r="D111" i="18"/>
  <c r="D119" i="18"/>
  <c r="D13" i="18"/>
  <c r="D21" i="18"/>
  <c r="D29" i="18"/>
  <c r="D37" i="18"/>
  <c r="D45" i="18"/>
  <c r="D53" i="18"/>
  <c r="D7" i="18"/>
  <c r="D72" i="18"/>
  <c r="D96" i="18"/>
  <c r="D112" i="18"/>
  <c r="D22" i="18"/>
  <c r="D38" i="18"/>
  <c r="D73" i="18"/>
  <c r="D89" i="18"/>
  <c r="D121" i="18"/>
  <c r="D31" i="18"/>
  <c r="D74" i="18"/>
  <c r="D90" i="18"/>
  <c r="D8" i="18"/>
  <c r="D32" i="18"/>
  <c r="D33" i="18"/>
  <c r="D49" i="18"/>
  <c r="D77" i="18"/>
  <c r="D101" i="18"/>
  <c r="D117" i="18"/>
  <c r="D11" i="18"/>
  <c r="D35" i="18"/>
  <c r="D43" i="18"/>
  <c r="D64" i="18"/>
  <c r="D120" i="18"/>
  <c r="D46" i="18"/>
  <c r="D65" i="18"/>
  <c r="D97" i="18"/>
  <c r="D15" i="18"/>
  <c r="D39" i="18"/>
  <c r="D55" i="18"/>
  <c r="D82" i="18"/>
  <c r="D114" i="18"/>
  <c r="D24" i="18"/>
  <c r="D40" i="18"/>
  <c r="D56" i="18"/>
  <c r="D61" i="18"/>
  <c r="D69" i="18"/>
  <c r="D85" i="18"/>
  <c r="D93" i="18"/>
  <c r="D109" i="18"/>
  <c r="D19" i="18"/>
  <c r="D27" i="18"/>
  <c r="D51" i="18"/>
  <c r="D59" i="18"/>
  <c r="E7" i="20"/>
  <c r="E15" i="20"/>
  <c r="E23" i="20"/>
  <c r="E31" i="20"/>
  <c r="E39" i="20"/>
  <c r="E47" i="20"/>
  <c r="E55" i="20"/>
  <c r="E63" i="20"/>
  <c r="E71" i="20"/>
  <c r="E79" i="20"/>
  <c r="E87" i="20"/>
  <c r="E95" i="20"/>
  <c r="E103" i="20"/>
  <c r="E111" i="20"/>
  <c r="E119" i="20"/>
  <c r="E65" i="20"/>
  <c r="E89" i="20"/>
  <c r="E105" i="20"/>
  <c r="E6" i="20"/>
  <c r="E10" i="20"/>
  <c r="E18" i="20"/>
  <c r="E26" i="20"/>
  <c r="E42" i="20"/>
  <c r="E50" i="20"/>
  <c r="E58" i="20"/>
  <c r="E74" i="20"/>
  <c r="E90" i="20"/>
  <c r="E106" i="20"/>
  <c r="E8" i="20"/>
  <c r="E16" i="20"/>
  <c r="E24" i="20"/>
  <c r="E32" i="20"/>
  <c r="E40" i="20"/>
  <c r="E48" i="20"/>
  <c r="E56" i="20"/>
  <c r="E64" i="20"/>
  <c r="E72" i="20"/>
  <c r="E80" i="20"/>
  <c r="E88" i="20"/>
  <c r="E96" i="20"/>
  <c r="E104" i="20"/>
  <c r="E112" i="20"/>
  <c r="E120" i="20"/>
  <c r="E57" i="20"/>
  <c r="E34" i="20"/>
  <c r="E66" i="20"/>
  <c r="E82" i="20"/>
  <c r="E98" i="20"/>
  <c r="E114" i="20"/>
  <c r="E11" i="20"/>
  <c r="E19" i="20"/>
  <c r="E27" i="20"/>
  <c r="E35" i="20"/>
  <c r="E43" i="20"/>
  <c r="E51" i="20"/>
  <c r="E59" i="20"/>
  <c r="E67" i="20"/>
  <c r="E75" i="20"/>
  <c r="E83" i="20"/>
  <c r="E91" i="20"/>
  <c r="E99" i="20"/>
  <c r="E107" i="20"/>
  <c r="E115" i="20"/>
  <c r="E12" i="20"/>
  <c r="E20" i="20"/>
  <c r="E28" i="20"/>
  <c r="E36" i="20"/>
  <c r="E44" i="20"/>
  <c r="E52" i="20"/>
  <c r="E60" i="20"/>
  <c r="E68" i="20"/>
  <c r="E76" i="20"/>
  <c r="E84" i="20"/>
  <c r="E92" i="20"/>
  <c r="E100" i="20"/>
  <c r="E108" i="20"/>
  <c r="E116" i="20"/>
  <c r="E13" i="20"/>
  <c r="E21" i="20"/>
  <c r="E29" i="20"/>
  <c r="E37" i="20"/>
  <c r="E45" i="20"/>
  <c r="E53" i="20"/>
  <c r="E61" i="20"/>
  <c r="E69" i="20"/>
  <c r="E77" i="20"/>
  <c r="E85" i="20"/>
  <c r="E93" i="20"/>
  <c r="E101" i="20"/>
  <c r="E109" i="20"/>
  <c r="E117" i="20"/>
  <c r="E14" i="20"/>
  <c r="E22" i="20"/>
  <c r="E30" i="20"/>
  <c r="E38" i="20"/>
  <c r="E46" i="20"/>
  <c r="E54" i="20"/>
  <c r="E62" i="20"/>
  <c r="E70" i="20"/>
  <c r="E78" i="20"/>
  <c r="E86" i="20"/>
  <c r="E94" i="20"/>
  <c r="E102" i="20"/>
  <c r="E110" i="20"/>
  <c r="E118" i="20"/>
  <c r="E9" i="20"/>
  <c r="E17" i="20"/>
  <c r="E25" i="20"/>
  <c r="E33" i="20"/>
  <c r="E41" i="20"/>
  <c r="E49" i="20"/>
  <c r="E73" i="20"/>
  <c r="E81" i="20"/>
  <c r="E97" i="20"/>
  <c r="E113" i="20"/>
  <c r="D46" i="19"/>
  <c r="D51" i="19"/>
  <c r="D49" i="19"/>
  <c r="D63" i="19"/>
  <c r="E63" i="19" s="1"/>
  <c r="D35" i="19"/>
  <c r="D47" i="19"/>
  <c r="E47" i="19" s="1"/>
  <c r="D92" i="19"/>
  <c r="E92" i="19" s="1"/>
  <c r="D27" i="19"/>
  <c r="E27" i="19" s="1"/>
  <c r="D26" i="19"/>
  <c r="D33" i="19"/>
  <c r="D117" i="19"/>
  <c r="D53" i="19"/>
  <c r="D19" i="19"/>
  <c r="D40" i="19"/>
  <c r="E40" i="19" s="1"/>
  <c r="D94" i="19"/>
  <c r="E94" i="19" s="1"/>
  <c r="D20" i="19"/>
  <c r="E20" i="19" s="1"/>
  <c r="D11" i="19"/>
  <c r="D17" i="19"/>
  <c r="D109" i="19"/>
  <c r="E109" i="19" s="1"/>
  <c r="D65" i="19"/>
  <c r="D31" i="19"/>
  <c r="D76" i="19"/>
  <c r="E76" i="19" s="1"/>
  <c r="D12" i="19"/>
  <c r="D113" i="19"/>
  <c r="E113" i="19" s="1"/>
  <c r="D107" i="19"/>
  <c r="D41" i="19"/>
  <c r="D23" i="19"/>
  <c r="D14" i="19"/>
  <c r="E14" i="19" s="1"/>
  <c r="D115" i="19"/>
  <c r="E115" i="19" s="1"/>
  <c r="D105" i="19"/>
  <c r="E105" i="19" s="1"/>
  <c r="D112" i="19"/>
  <c r="E112" i="19" s="1"/>
  <c r="D8" i="19"/>
  <c r="E8" i="19" s="1"/>
  <c r="D29" i="19"/>
  <c r="D91" i="19"/>
  <c r="D74" i="19"/>
  <c r="D25" i="19"/>
  <c r="D103" i="19"/>
  <c r="D15" i="19"/>
  <c r="D70" i="19"/>
  <c r="E70" i="19" s="1"/>
  <c r="D6" i="19"/>
  <c r="E6" i="19" s="1"/>
  <c r="D60" i="19"/>
  <c r="D99" i="19"/>
  <c r="D82" i="19"/>
  <c r="D89" i="19"/>
  <c r="D96" i="19"/>
  <c r="D111" i="19"/>
  <c r="E111" i="19" s="1"/>
  <c r="D85" i="19"/>
  <c r="E85" i="19" s="1"/>
  <c r="D21" i="19"/>
  <c r="E21" i="19" s="1"/>
  <c r="D43" i="19"/>
  <c r="D18" i="19"/>
  <c r="D88" i="19"/>
  <c r="D110" i="19"/>
  <c r="D100" i="19"/>
  <c r="D36" i="19"/>
  <c r="D42" i="19"/>
  <c r="D56" i="19"/>
  <c r="E56" i="19" s="1"/>
  <c r="D61" i="19"/>
  <c r="D97" i="19"/>
  <c r="D64" i="19"/>
  <c r="D102" i="19"/>
  <c r="D38" i="19"/>
  <c r="D28" i="19"/>
  <c r="D48" i="19"/>
  <c r="E48" i="19" s="1"/>
  <c r="D81" i="19"/>
  <c r="E81" i="19" s="1"/>
  <c r="D39" i="19"/>
  <c r="D30" i="19"/>
  <c r="D84" i="19"/>
  <c r="D10" i="19"/>
  <c r="E10" i="19" s="1"/>
  <c r="D32" i="19"/>
  <c r="D45" i="19"/>
  <c r="E45" i="19" s="1"/>
  <c r="D106" i="19"/>
  <c r="E106" i="19" s="1"/>
  <c r="D16" i="19"/>
  <c r="E16" i="19" s="1"/>
  <c r="D86" i="19"/>
  <c r="D22" i="19"/>
  <c r="D114" i="19"/>
  <c r="D5" i="19"/>
  <c r="D24" i="19"/>
  <c r="E24" i="19" s="1"/>
  <c r="D101" i="19"/>
  <c r="E101" i="19" s="1"/>
  <c r="D37" i="19"/>
  <c r="E37" i="19" s="1"/>
  <c r="D90" i="19"/>
  <c r="E90" i="19" s="1"/>
  <c r="D119" i="19"/>
  <c r="D78" i="19"/>
  <c r="D68" i="19"/>
  <c r="D98" i="19"/>
  <c r="D93" i="19"/>
  <c r="E93" i="19" s="1"/>
  <c r="D75" i="19"/>
  <c r="D50" i="19"/>
  <c r="E50" i="19" s="1"/>
  <c r="D9" i="19"/>
  <c r="E9" i="19" s="1"/>
  <c r="D79" i="19"/>
  <c r="D7" i="19"/>
  <c r="D62" i="19"/>
  <c r="E62" i="19" s="1"/>
  <c r="D116" i="19"/>
  <c r="E116" i="19" s="1"/>
  <c r="D52" i="19"/>
  <c r="E52" i="19" s="1"/>
  <c r="D83" i="19"/>
  <c r="E83" i="19" s="1"/>
  <c r="D66" i="19"/>
  <c r="E66" i="19" s="1"/>
  <c r="D73" i="19"/>
  <c r="D80" i="19"/>
  <c r="D95" i="19"/>
  <c r="D77" i="19"/>
  <c r="D13" i="19"/>
  <c r="E13" i="19" s="1"/>
  <c r="L7" i="20"/>
  <c r="E57" i="19"/>
  <c r="E53" i="19"/>
  <c r="E49" i="19"/>
  <c r="E41" i="19"/>
  <c r="E33" i="19"/>
  <c r="E29" i="19"/>
  <c r="E25" i="19"/>
  <c r="E7" i="19"/>
  <c r="E60" i="19"/>
  <c r="E44" i="19"/>
  <c r="E36" i="19"/>
  <c r="E32" i="19"/>
  <c r="E28" i="19"/>
  <c r="E119" i="19"/>
  <c r="E107" i="19"/>
  <c r="E103" i="19"/>
  <c r="E99" i="19"/>
  <c r="E95" i="19"/>
  <c r="E91" i="19"/>
  <c r="E87" i="19"/>
  <c r="E79" i="19"/>
  <c r="E75" i="19"/>
  <c r="E71" i="19"/>
  <c r="E67" i="19"/>
  <c r="E114" i="19"/>
  <c r="E102" i="19"/>
  <c r="E86" i="19"/>
  <c r="E78" i="19"/>
  <c r="E58" i="19"/>
  <c r="E38" i="19"/>
  <c r="E30" i="19"/>
  <c r="E22" i="19"/>
  <c r="E5" i="19"/>
  <c r="E117" i="19"/>
  <c r="E77" i="19"/>
  <c r="E65" i="19"/>
  <c r="E19" i="19"/>
  <c r="E108" i="19"/>
  <c r="E100" i="19"/>
  <c r="E59" i="19"/>
  <c r="E55" i="19"/>
  <c r="E51" i="19"/>
  <c r="E43" i="19"/>
  <c r="E39" i="19"/>
  <c r="E35" i="19"/>
  <c r="E31" i="19"/>
  <c r="E23" i="19"/>
  <c r="E17" i="19"/>
  <c r="E11" i="19"/>
  <c r="E118" i="19"/>
  <c r="E110" i="19"/>
  <c r="E98" i="19"/>
  <c r="E82" i="19"/>
  <c r="E74" i="19"/>
  <c r="E54" i="19"/>
  <c r="E46" i="19"/>
  <c r="E42" i="19"/>
  <c r="E34" i="19"/>
  <c r="E26" i="19"/>
  <c r="E97" i="19"/>
  <c r="E89" i="19"/>
  <c r="E73" i="19"/>
  <c r="E69" i="19"/>
  <c r="E61" i="19"/>
  <c r="E104" i="19"/>
  <c r="E96" i="19"/>
  <c r="E88" i="19"/>
  <c r="E80" i="19"/>
  <c r="E84" i="19"/>
  <c r="E72" i="19"/>
  <c r="E18" i="19"/>
  <c r="E68" i="19"/>
  <c r="E15" i="19"/>
  <c r="E64" i="19"/>
  <c r="E12" i="19"/>
  <c r="C119" i="15"/>
  <c r="C118" i="15"/>
  <c r="C117" i="15"/>
  <c r="C116" i="15"/>
  <c r="C115" i="15"/>
  <c r="C114" i="15"/>
  <c r="C113" i="15"/>
  <c r="C112" i="15"/>
  <c r="C111" i="15"/>
  <c r="C110" i="15"/>
  <c r="C109" i="15"/>
  <c r="C108" i="15"/>
  <c r="C107" i="15"/>
  <c r="C106" i="15"/>
  <c r="C105" i="15"/>
  <c r="C104" i="15"/>
  <c r="C103" i="15"/>
  <c r="C102" i="15"/>
  <c r="C101" i="15"/>
  <c r="C100" i="15"/>
  <c r="C99" i="15"/>
  <c r="C98" i="15"/>
  <c r="C97" i="15"/>
  <c r="C96" i="15"/>
  <c r="C95" i="15"/>
  <c r="C94" i="15"/>
  <c r="C93" i="15"/>
  <c r="C92" i="15"/>
  <c r="C91" i="15"/>
  <c r="C90" i="15"/>
  <c r="C89" i="15"/>
  <c r="C88" i="15"/>
  <c r="C87" i="15"/>
  <c r="C86" i="15"/>
  <c r="C85" i="15"/>
  <c r="C84" i="15"/>
  <c r="C83" i="15"/>
  <c r="C82" i="15"/>
  <c r="C81" i="15"/>
  <c r="C80" i="15"/>
  <c r="C79" i="15"/>
  <c r="C78" i="15"/>
  <c r="C77" i="15"/>
  <c r="C76" i="15"/>
  <c r="C75" i="15"/>
  <c r="C74" i="15"/>
  <c r="C73" i="15"/>
  <c r="C72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C5" i="15"/>
  <c r="J21" i="12"/>
  <c r="J20" i="12"/>
  <c r="F6" i="13" a="1"/>
  <c r="H7" i="13" s="1"/>
  <c r="K11" i="13" s="1"/>
  <c r="F4" i="12" a="1"/>
  <c r="F7" i="12" s="1"/>
  <c r="J10" i="12" s="1"/>
  <c r="I17" i="12" s="1"/>
  <c r="F4" i="12"/>
  <c r="J4" i="12" s="1"/>
  <c r="C72" i="12" s="1"/>
  <c r="D72" i="12" s="1"/>
  <c r="G4" i="12"/>
  <c r="J5" i="12" s="1"/>
  <c r="F5" i="12"/>
  <c r="J6" i="12" s="1"/>
  <c r="G5" i="12"/>
  <c r="J7" i="12" s="1"/>
  <c r="F6" i="12"/>
  <c r="J8" i="12" s="1"/>
  <c r="G6" i="12"/>
  <c r="J9" i="12" s="1"/>
  <c r="G7" i="12"/>
  <c r="J11" i="12" s="1"/>
  <c r="F8" i="12"/>
  <c r="J12" i="12" s="1"/>
  <c r="G8" i="12"/>
  <c r="J13" i="12" s="1"/>
  <c r="C65" i="11"/>
  <c r="C64" i="11"/>
  <c r="F121" i="18" l="1"/>
  <c r="F62" i="18"/>
  <c r="C60" i="12"/>
  <c r="D60" i="12" s="1"/>
  <c r="C48" i="12"/>
  <c r="D48" i="12" s="1"/>
  <c r="C38" i="12"/>
  <c r="D38" i="12" s="1"/>
  <c r="C28" i="12"/>
  <c r="D28" i="12" s="1"/>
  <c r="C16" i="12"/>
  <c r="D16" i="12" s="1"/>
  <c r="C6" i="12"/>
  <c r="D6" i="12" s="1"/>
  <c r="C106" i="12"/>
  <c r="D106" i="12" s="1"/>
  <c r="C95" i="12"/>
  <c r="D95" i="12" s="1"/>
  <c r="C81" i="12"/>
  <c r="D81" i="12" s="1"/>
  <c r="C67" i="12"/>
  <c r="D67" i="12" s="1"/>
  <c r="C57" i="12"/>
  <c r="D57" i="12" s="1"/>
  <c r="C47" i="12"/>
  <c r="D47" i="12" s="1"/>
  <c r="C37" i="12"/>
  <c r="D37" i="12" s="1"/>
  <c r="C25" i="12"/>
  <c r="D25" i="12" s="1"/>
  <c r="C15" i="12"/>
  <c r="D15" i="12" s="1"/>
  <c r="C119" i="12"/>
  <c r="D119" i="12" s="1"/>
  <c r="C105" i="12"/>
  <c r="D105" i="12" s="1"/>
  <c r="C91" i="12"/>
  <c r="D91" i="12" s="1"/>
  <c r="C80" i="12"/>
  <c r="D80" i="12" s="1"/>
  <c r="C66" i="12"/>
  <c r="D66" i="12" s="1"/>
  <c r="C56" i="12"/>
  <c r="D56" i="12" s="1"/>
  <c r="C46" i="12"/>
  <c r="D46" i="12" s="1"/>
  <c r="C36" i="12"/>
  <c r="D36" i="12" s="1"/>
  <c r="C24" i="12"/>
  <c r="D24" i="12" s="1"/>
  <c r="C14" i="12"/>
  <c r="D14" i="12" s="1"/>
  <c r="C115" i="12"/>
  <c r="D115" i="12" s="1"/>
  <c r="C104" i="12"/>
  <c r="D104" i="12" s="1"/>
  <c r="C90" i="12"/>
  <c r="D90" i="12" s="1"/>
  <c r="C79" i="12"/>
  <c r="D79" i="12" s="1"/>
  <c r="C65" i="12"/>
  <c r="D65" i="12" s="1"/>
  <c r="K20" i="13"/>
  <c r="L20" i="20"/>
  <c r="J20" i="20" s="1"/>
  <c r="K21" i="18"/>
  <c r="I21" i="18" s="1"/>
  <c r="G25" i="18"/>
  <c r="C55" i="12"/>
  <c r="D55" i="12" s="1"/>
  <c r="C45" i="12"/>
  <c r="D45" i="12" s="1"/>
  <c r="C33" i="12"/>
  <c r="D33" i="12" s="1"/>
  <c r="C23" i="12"/>
  <c r="D23" i="12" s="1"/>
  <c r="C13" i="12"/>
  <c r="D13" i="12" s="1"/>
  <c r="C114" i="12"/>
  <c r="D114" i="12" s="1"/>
  <c r="C103" i="12"/>
  <c r="D103" i="12" s="1"/>
  <c r="C89" i="12"/>
  <c r="D89" i="12" s="1"/>
  <c r="C75" i="12"/>
  <c r="D75" i="12" s="1"/>
  <c r="C64" i="12"/>
  <c r="D64" i="12" s="1"/>
  <c r="H25" i="18"/>
  <c r="C54" i="12"/>
  <c r="D54" i="12" s="1"/>
  <c r="C44" i="12"/>
  <c r="D44" i="12" s="1"/>
  <c r="C32" i="12"/>
  <c r="D32" i="12" s="1"/>
  <c r="C22" i="12"/>
  <c r="D22" i="12" s="1"/>
  <c r="C12" i="12"/>
  <c r="D12" i="12" s="1"/>
  <c r="C113" i="12"/>
  <c r="D113" i="12" s="1"/>
  <c r="C99" i="12"/>
  <c r="D99" i="12" s="1"/>
  <c r="C88" i="12"/>
  <c r="D88" i="12" s="1"/>
  <c r="C74" i="12"/>
  <c r="D74" i="12" s="1"/>
  <c r="C63" i="12"/>
  <c r="D63" i="12" s="1"/>
  <c r="C53" i="12"/>
  <c r="D53" i="12" s="1"/>
  <c r="C41" i="12"/>
  <c r="D41" i="12" s="1"/>
  <c r="C31" i="12"/>
  <c r="D31" i="12" s="1"/>
  <c r="C21" i="12"/>
  <c r="D21" i="12" s="1"/>
  <c r="C9" i="12"/>
  <c r="D9" i="12" s="1"/>
  <c r="C112" i="12"/>
  <c r="D112" i="12" s="1"/>
  <c r="C98" i="12"/>
  <c r="D98" i="12" s="1"/>
  <c r="C87" i="12"/>
  <c r="D87" i="12" s="1"/>
  <c r="C73" i="12"/>
  <c r="D73" i="12" s="1"/>
  <c r="C52" i="12"/>
  <c r="D52" i="12" s="1"/>
  <c r="C40" i="12"/>
  <c r="D40" i="12" s="1"/>
  <c r="C30" i="12"/>
  <c r="D30" i="12" s="1"/>
  <c r="C20" i="12"/>
  <c r="D20" i="12" s="1"/>
  <c r="C8" i="12"/>
  <c r="D8" i="12" s="1"/>
  <c r="C111" i="12"/>
  <c r="D111" i="12" s="1"/>
  <c r="C97" i="12"/>
  <c r="D97" i="12" s="1"/>
  <c r="C83" i="12"/>
  <c r="D83" i="12" s="1"/>
  <c r="C68" i="12"/>
  <c r="D68" i="12" s="1"/>
  <c r="C76" i="12"/>
  <c r="D76" i="12" s="1"/>
  <c r="C84" i="12"/>
  <c r="D84" i="12" s="1"/>
  <c r="C92" i="12"/>
  <c r="D92" i="12" s="1"/>
  <c r="C100" i="12"/>
  <c r="D100" i="12" s="1"/>
  <c r="C108" i="12"/>
  <c r="D108" i="12" s="1"/>
  <c r="C116" i="12"/>
  <c r="D116" i="12" s="1"/>
  <c r="C10" i="12"/>
  <c r="D10" i="12" s="1"/>
  <c r="C18" i="12"/>
  <c r="D18" i="12" s="1"/>
  <c r="C26" i="12"/>
  <c r="D26" i="12" s="1"/>
  <c r="C34" i="12"/>
  <c r="D34" i="12" s="1"/>
  <c r="C42" i="12"/>
  <c r="D42" i="12" s="1"/>
  <c r="C50" i="12"/>
  <c r="D50" i="12" s="1"/>
  <c r="C58" i="12"/>
  <c r="D58" i="12" s="1"/>
  <c r="C61" i="12"/>
  <c r="D61" i="12" s="1"/>
  <c r="C69" i="12"/>
  <c r="D69" i="12" s="1"/>
  <c r="C77" i="12"/>
  <c r="D77" i="12" s="1"/>
  <c r="C85" i="12"/>
  <c r="D85" i="12" s="1"/>
  <c r="C93" i="12"/>
  <c r="D93" i="12" s="1"/>
  <c r="C101" i="12"/>
  <c r="D101" i="12" s="1"/>
  <c r="C109" i="12"/>
  <c r="D109" i="12" s="1"/>
  <c r="C117" i="12"/>
  <c r="D117" i="12" s="1"/>
  <c r="C11" i="12"/>
  <c r="D11" i="12" s="1"/>
  <c r="C19" i="12"/>
  <c r="D19" i="12" s="1"/>
  <c r="C27" i="12"/>
  <c r="D27" i="12" s="1"/>
  <c r="C35" i="12"/>
  <c r="D35" i="12" s="1"/>
  <c r="C43" i="12"/>
  <c r="D43" i="12" s="1"/>
  <c r="C51" i="12"/>
  <c r="D51" i="12" s="1"/>
  <c r="C59" i="12"/>
  <c r="D59" i="12" s="1"/>
  <c r="C62" i="12"/>
  <c r="D62" i="12" s="1"/>
  <c r="C70" i="12"/>
  <c r="D70" i="12" s="1"/>
  <c r="C78" i="12"/>
  <c r="D78" i="12" s="1"/>
  <c r="C86" i="12"/>
  <c r="D86" i="12" s="1"/>
  <c r="C94" i="12"/>
  <c r="D94" i="12" s="1"/>
  <c r="C102" i="12"/>
  <c r="D102" i="12" s="1"/>
  <c r="C110" i="12"/>
  <c r="D110" i="12" s="1"/>
  <c r="C118" i="12"/>
  <c r="D118" i="12" s="1"/>
  <c r="C5" i="12"/>
  <c r="D5" i="12" s="1"/>
  <c r="C49" i="12"/>
  <c r="D49" i="12" s="1"/>
  <c r="C39" i="12"/>
  <c r="D39" i="12" s="1"/>
  <c r="C29" i="12"/>
  <c r="D29" i="12" s="1"/>
  <c r="C17" i="12"/>
  <c r="D17" i="12" s="1"/>
  <c r="C7" i="12"/>
  <c r="D7" i="12" s="1"/>
  <c r="C107" i="12"/>
  <c r="D107" i="12" s="1"/>
  <c r="C96" i="12"/>
  <c r="D96" i="12" s="1"/>
  <c r="C82" i="12"/>
  <c r="D82" i="12" s="1"/>
  <c r="C71" i="12"/>
  <c r="D71" i="12" s="1"/>
  <c r="G120" i="20"/>
  <c r="G61" i="20"/>
  <c r="E121" i="19"/>
  <c r="E120" i="19"/>
  <c r="F60" i="19"/>
  <c r="F119" i="19"/>
  <c r="H6" i="13"/>
  <c r="G6" i="13"/>
  <c r="K7" i="13" s="1"/>
  <c r="F7" i="13"/>
  <c r="K9" i="13" s="1"/>
  <c r="F9" i="13"/>
  <c r="K14" i="13" s="1"/>
  <c r="H8" i="13"/>
  <c r="F6" i="13"/>
  <c r="K6" i="13" s="1"/>
  <c r="J24" i="13" s="1"/>
  <c r="F10" i="13"/>
  <c r="K16" i="13" s="1"/>
  <c r="G7" i="13"/>
  <c r="K10" i="13" s="1"/>
  <c r="H9" i="13"/>
  <c r="G9" i="13"/>
  <c r="K15" i="13" s="1"/>
  <c r="G8" i="13"/>
  <c r="K13" i="13" s="1"/>
  <c r="H10" i="13"/>
  <c r="F8" i="13"/>
  <c r="K12" i="13" s="1"/>
  <c r="G10" i="13"/>
  <c r="K17" i="13" s="1"/>
  <c r="C120" i="15"/>
  <c r="C121" i="15"/>
  <c r="K20" i="12"/>
  <c r="J16" i="12"/>
  <c r="B64" i="11"/>
  <c r="B65" i="11"/>
  <c r="B66" i="11"/>
  <c r="C66" i="11"/>
  <c r="C71" i="7"/>
  <c r="I20" i="13" l="1"/>
  <c r="K8" i="13"/>
  <c r="D69" i="13"/>
  <c r="D77" i="13"/>
  <c r="D85" i="13"/>
  <c r="D93" i="13"/>
  <c r="D101" i="13"/>
  <c r="D109" i="13"/>
  <c r="D117" i="13"/>
  <c r="D10" i="13"/>
  <c r="D18" i="13"/>
  <c r="D26" i="13"/>
  <c r="D34" i="13"/>
  <c r="D42" i="13"/>
  <c r="D50" i="13"/>
  <c r="D58" i="13"/>
  <c r="D70" i="13"/>
  <c r="D78" i="13"/>
  <c r="D86" i="13"/>
  <c r="D94" i="13"/>
  <c r="D102" i="13"/>
  <c r="D110" i="13"/>
  <c r="D118" i="13"/>
  <c r="D11" i="13"/>
  <c r="D19" i="13"/>
  <c r="D27" i="13"/>
  <c r="D35" i="13"/>
  <c r="D43" i="13"/>
  <c r="D51" i="13"/>
  <c r="D12" i="13"/>
  <c r="D28" i="13"/>
  <c r="D44" i="13"/>
  <c r="D72" i="13"/>
  <c r="D88" i="13"/>
  <c r="D112" i="13"/>
  <c r="D13" i="13"/>
  <c r="D29" i="13"/>
  <c r="D45" i="13"/>
  <c r="D65" i="13"/>
  <c r="D81" i="13"/>
  <c r="D105" i="13"/>
  <c r="D46" i="13"/>
  <c r="D6" i="13"/>
  <c r="D74" i="13"/>
  <c r="D82" i="13"/>
  <c r="D90" i="13"/>
  <c r="D106" i="13"/>
  <c r="D114" i="13"/>
  <c r="D15" i="13"/>
  <c r="D31" i="13"/>
  <c r="D39" i="13"/>
  <c r="D55" i="13"/>
  <c r="D62" i="13"/>
  <c r="D59" i="13"/>
  <c r="D60" i="13"/>
  <c r="D96" i="13"/>
  <c r="D53" i="13"/>
  <c r="D97" i="13"/>
  <c r="D30" i="13"/>
  <c r="D66" i="13"/>
  <c r="D98" i="13"/>
  <c r="D7" i="13"/>
  <c r="D23" i="13"/>
  <c r="D47" i="13"/>
  <c r="D67" i="13"/>
  <c r="D75" i="13"/>
  <c r="D83" i="13"/>
  <c r="D91" i="13"/>
  <c r="D99" i="13"/>
  <c r="D107" i="13"/>
  <c r="D115" i="13"/>
  <c r="D8" i="13"/>
  <c r="D16" i="13"/>
  <c r="D24" i="13"/>
  <c r="D32" i="13"/>
  <c r="D40" i="13"/>
  <c r="D48" i="13"/>
  <c r="D56" i="13"/>
  <c r="D68" i="13"/>
  <c r="D76" i="13"/>
  <c r="D84" i="13"/>
  <c r="D92" i="13"/>
  <c r="D100" i="13"/>
  <c r="D108" i="13"/>
  <c r="D116" i="13"/>
  <c r="D9" i="13"/>
  <c r="D17" i="13"/>
  <c r="D25" i="13"/>
  <c r="D33" i="13"/>
  <c r="D41" i="13"/>
  <c r="D49" i="13"/>
  <c r="D57" i="13"/>
  <c r="D63" i="13"/>
  <c r="D71" i="13"/>
  <c r="D79" i="13"/>
  <c r="D87" i="13"/>
  <c r="D95" i="13"/>
  <c r="D103" i="13"/>
  <c r="D111" i="13"/>
  <c r="D119" i="13"/>
  <c r="D20" i="13"/>
  <c r="D36" i="13"/>
  <c r="D52" i="13"/>
  <c r="D64" i="13"/>
  <c r="D80" i="13"/>
  <c r="D104" i="13"/>
  <c r="D120" i="13"/>
  <c r="D21" i="13"/>
  <c r="D37" i="13"/>
  <c r="D61" i="13"/>
  <c r="D73" i="13"/>
  <c r="D89" i="13"/>
  <c r="D113" i="13"/>
  <c r="D14" i="13"/>
  <c r="D22" i="13"/>
  <c r="D38" i="13"/>
  <c r="D54" i="13"/>
  <c r="E119" i="12"/>
  <c r="I25" i="18"/>
  <c r="J25" i="18" s="1"/>
  <c r="E60" i="12"/>
  <c r="D121" i="12"/>
  <c r="D120" i="12"/>
  <c r="B70" i="11"/>
  <c r="B67" i="11"/>
  <c r="B68" i="11" s="1"/>
  <c r="B69" i="11" s="1"/>
  <c r="F65" i="1"/>
  <c r="E65" i="1"/>
  <c r="C65" i="1"/>
  <c r="B65" i="1"/>
  <c r="F120" i="13" l="1"/>
  <c r="F61" i="13"/>
  <c r="C72" i="7"/>
  <c r="C62" i="7"/>
  <c r="C61" i="7"/>
  <c r="C60" i="7"/>
  <c r="C59" i="7"/>
  <c r="B59" i="7"/>
  <c r="C58" i="7"/>
  <c r="B58" i="7"/>
  <c r="C57" i="7"/>
  <c r="B57" i="7"/>
  <c r="C56" i="7"/>
  <c r="B56" i="7"/>
  <c r="C55" i="7"/>
  <c r="B55" i="7"/>
  <c r="C54" i="7"/>
  <c r="B54" i="7"/>
  <c r="C53" i="7"/>
  <c r="B53" i="7"/>
  <c r="C52" i="7"/>
  <c r="B52" i="7"/>
  <c r="C51" i="7"/>
  <c r="B51" i="7"/>
  <c r="C50" i="7"/>
  <c r="B50" i="7"/>
  <c r="C49" i="7"/>
  <c r="B49" i="7"/>
  <c r="C48" i="7"/>
  <c r="B48" i="7"/>
  <c r="C47" i="7"/>
  <c r="B47" i="7"/>
  <c r="C46" i="7"/>
  <c r="B46" i="7"/>
  <c r="C45" i="7"/>
  <c r="B45" i="7"/>
  <c r="C44" i="7"/>
  <c r="B44" i="7"/>
  <c r="C43" i="7"/>
  <c r="B43" i="7"/>
  <c r="C42" i="7"/>
  <c r="B42" i="7"/>
  <c r="C41" i="7"/>
  <c r="B41" i="7"/>
  <c r="C40" i="7"/>
  <c r="B40" i="7"/>
  <c r="C39" i="7"/>
  <c r="B39" i="7"/>
  <c r="C38" i="7"/>
  <c r="B38" i="7"/>
  <c r="C37" i="7"/>
  <c r="B37" i="7"/>
  <c r="C36" i="7"/>
  <c r="B36" i="7"/>
  <c r="C35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C28" i="7"/>
  <c r="B28" i="7"/>
  <c r="C27" i="7"/>
  <c r="B27" i="7"/>
  <c r="C26" i="7"/>
  <c r="B26" i="7"/>
  <c r="C25" i="7"/>
  <c r="B25" i="7"/>
  <c r="C24" i="7"/>
  <c r="B24" i="7"/>
  <c r="C23" i="7"/>
  <c r="B23" i="7"/>
  <c r="C22" i="7"/>
  <c r="B22" i="7"/>
  <c r="C21" i="7"/>
  <c r="B21" i="7"/>
  <c r="C20" i="7"/>
  <c r="B20" i="7"/>
  <c r="C19" i="7"/>
  <c r="B19" i="7"/>
  <c r="C18" i="7"/>
  <c r="B18" i="7"/>
  <c r="C17" i="7"/>
  <c r="B17" i="7"/>
  <c r="C16" i="7"/>
  <c r="B16" i="7"/>
  <c r="C15" i="7"/>
  <c r="B15" i="7"/>
  <c r="C14" i="7"/>
  <c r="B14" i="7"/>
  <c r="C13" i="7"/>
  <c r="B13" i="7"/>
  <c r="C12" i="7"/>
  <c r="B12" i="7"/>
  <c r="C11" i="7"/>
  <c r="B11" i="7"/>
  <c r="C10" i="7"/>
  <c r="B10" i="7"/>
  <c r="C9" i="7"/>
  <c r="B9" i="7"/>
  <c r="C8" i="7"/>
  <c r="B8" i="7"/>
  <c r="C7" i="7"/>
  <c r="B7" i="7"/>
  <c r="C6" i="7"/>
  <c r="B6" i="7"/>
  <c r="C5" i="7"/>
  <c r="B5" i="7"/>
  <c r="C4" i="7"/>
  <c r="B4" i="7"/>
  <c r="B68" i="7" l="1"/>
  <c r="C64" i="7"/>
  <c r="B64" i="7"/>
  <c r="E71" i="7"/>
  <c r="C67" i="7"/>
  <c r="C65" i="7"/>
  <c r="C66" i="7"/>
  <c r="B65" i="7"/>
  <c r="B66" i="7"/>
  <c r="B67" i="7"/>
  <c r="B77" i="7" l="1"/>
  <c r="B73" i="7"/>
  <c r="F71" i="11" s="1"/>
  <c r="F72" i="11" s="1"/>
  <c r="B72" i="7"/>
  <c r="B71" i="7"/>
  <c r="B70" i="7"/>
  <c r="E70" i="7" s="1"/>
  <c r="B75" i="7" l="1"/>
  <c r="B71" i="11"/>
  <c r="B76" i="7"/>
  <c r="C75" i="7"/>
  <c r="D75" i="7" s="1"/>
  <c r="E75" i="7" s="1"/>
  <c r="B73" i="11"/>
  <c r="C77" i="7"/>
  <c r="D77" i="7" s="1"/>
  <c r="E77" i="7" s="1"/>
  <c r="C76" i="7" l="1"/>
  <c r="B72" i="11"/>
  <c r="D76" i="7"/>
  <c r="E76" i="7" s="1"/>
  <c r="C68" i="1" l="1"/>
  <c r="B68" i="1"/>
  <c r="F68" i="1"/>
  <c r="E68" i="1"/>
  <c r="C67" i="1"/>
  <c r="B67" i="1"/>
  <c r="F67" i="1"/>
  <c r="E67" i="1"/>
  <c r="C66" i="1"/>
  <c r="B66" i="1"/>
  <c r="F66" i="1"/>
  <c r="E66" i="1"/>
  <c r="J5" i="1" a="1"/>
  <c r="J6" i="1" s="1"/>
  <c r="I5" i="1" a="1"/>
  <c r="I5" i="1" s="1"/>
  <c r="N5" i="1" a="1"/>
  <c r="N6" i="1" s="1"/>
  <c r="M5" i="1" a="1"/>
  <c r="M5" i="1" s="1"/>
  <c r="I10" i="1" l="1"/>
  <c r="I8" i="1"/>
  <c r="I6" i="1"/>
  <c r="I9" i="1"/>
  <c r="I7" i="1"/>
  <c r="J9" i="1"/>
  <c r="J7" i="1"/>
  <c r="J5" i="1"/>
  <c r="J10" i="1"/>
  <c r="J8" i="1"/>
  <c r="N9" i="1"/>
  <c r="N7" i="1"/>
  <c r="N5" i="1"/>
  <c r="N10" i="1"/>
  <c r="N8" i="1"/>
  <c r="M10" i="1"/>
  <c r="M8" i="1"/>
  <c r="M6" i="1"/>
  <c r="M9" i="1"/>
  <c r="M7" i="1"/>
</calcChain>
</file>

<file path=xl/sharedStrings.xml><?xml version="1.0" encoding="utf-8"?>
<sst xmlns="http://schemas.openxmlformats.org/spreadsheetml/2006/main" count="283" uniqueCount="153">
  <si>
    <t>n</t>
  </si>
  <si>
    <t>m</t>
  </si>
  <si>
    <t>Classes</t>
  </si>
  <si>
    <t>Traitement (a)</t>
  </si>
  <si>
    <t>Contrôle (b)</t>
  </si>
  <si>
    <t>Valeurs critiques (5%)</t>
  </si>
  <si>
    <t>t(5%;113)</t>
  </si>
  <si>
    <t>F(1,113)</t>
  </si>
  <si>
    <t>Différence</t>
  </si>
  <si>
    <t>p-valeur</t>
  </si>
  <si>
    <t>pré</t>
  </si>
  <si>
    <t>post</t>
  </si>
  <si>
    <t>s</t>
  </si>
  <si>
    <t>sg</t>
  </si>
  <si>
    <t>variances</t>
  </si>
  <si>
    <t>Score-z</t>
  </si>
  <si>
    <t>d pretest</t>
  </si>
  <si>
    <t>g pretest</t>
  </si>
  <si>
    <t>Δ pretest</t>
  </si>
  <si>
    <t>Δ ajusté</t>
  </si>
  <si>
    <t>d ajusté</t>
  </si>
  <si>
    <t>prétest (xa)</t>
  </si>
  <si>
    <t>posttest (ya)</t>
  </si>
  <si>
    <t>prétest (xb)</t>
  </si>
  <si>
    <t>posttest (yb)</t>
  </si>
  <si>
    <t>m      (1.3)</t>
  </si>
  <si>
    <t>σ       (1.7)</t>
  </si>
  <si>
    <t>s        (1.8)</t>
  </si>
  <si>
    <t>s                           (1.8)</t>
  </si>
  <si>
    <t>SCE                      (1.4)</t>
  </si>
  <si>
    <t>m                         (1.3)</t>
  </si>
  <si>
    <t>SCE total           (1.4)</t>
  </si>
  <si>
    <t>z                          (4.2)</t>
  </si>
  <si>
    <t>t                          (4.4)</t>
  </si>
  <si>
    <t>F                          (4.5)</t>
  </si>
  <si>
    <t>sg                        (4.3)</t>
  </si>
  <si>
    <t>d                         (2.5)</t>
  </si>
  <si>
    <t>g                         (2.7)</t>
  </si>
  <si>
    <t>Δ                       (2.10)</t>
  </si>
  <si>
    <t>Scores posttest</t>
  </si>
  <si>
    <t>Traitement=1
Contrôle =0</t>
  </si>
  <si>
    <t>b1</t>
  </si>
  <si>
    <t>b0</t>
  </si>
  <si>
    <t>s1</t>
  </si>
  <si>
    <t>s0</t>
  </si>
  <si>
    <t>R²</t>
  </si>
  <si>
    <t>F</t>
  </si>
  <si>
    <t>ddl</t>
  </si>
  <si>
    <t>SC reg</t>
  </si>
  <si>
    <t>Scrésidus</t>
  </si>
  <si>
    <t>b1/s</t>
  </si>
  <si>
    <t>d=</t>
  </si>
  <si>
    <t>Modèle :</t>
  </si>
  <si>
    <t>y = 5,63 + 0,766*t + e</t>
  </si>
  <si>
    <t>même résultat que d de Cohen calculé avec les moyennes</t>
  </si>
  <si>
    <t>Scores prétest</t>
  </si>
  <si>
    <t>b2</t>
  </si>
  <si>
    <t>s2</t>
  </si>
  <si>
    <t>Screg</t>
  </si>
  <si>
    <t>y = 2,19 + 0,761*t + 0,668*s + e</t>
  </si>
  <si>
    <t>avec s=</t>
  </si>
  <si>
    <t>calculé sans covariables</t>
  </si>
  <si>
    <t>Régression avec variables traitement et scores prétest</t>
  </si>
  <si>
    <t>posttest</t>
  </si>
  <si>
    <t>prétest</t>
  </si>
  <si>
    <t>Contrôle</t>
  </si>
  <si>
    <t>Traitement</t>
  </si>
  <si>
    <t>Moyennes</t>
  </si>
  <si>
    <t>Différences (Trait-Contr)</t>
  </si>
  <si>
    <t>Moyenne</t>
  </si>
  <si>
    <t>Tailles d'effets posttests - tailles d'effet prétest</t>
  </si>
  <si>
    <t>Description des données</t>
  </si>
  <si>
    <t>Tailles d'effet des données posttest</t>
  </si>
  <si>
    <t>Score prédit</t>
  </si>
  <si>
    <t>Erreur</t>
  </si>
  <si>
    <t>moyenne</t>
  </si>
  <si>
    <t>erreur standard</t>
  </si>
  <si>
    <t>taille d'effet ajustée = b1/s =</t>
  </si>
  <si>
    <t>Le second calcul utilise l'écart-type groupé</t>
  </si>
  <si>
    <t xml:space="preserve">g ajusté </t>
  </si>
  <si>
    <t>g ajusté</t>
  </si>
  <si>
    <t>Moyenne groupe traitement</t>
  </si>
  <si>
    <t>Moyenne du groupe contrôle</t>
  </si>
  <si>
    <t>Différence des moyennes</t>
  </si>
  <si>
    <t>F=</t>
  </si>
  <si>
    <t>même résultat que test F pour ANOVA</t>
  </si>
  <si>
    <t>Différence ajustée des moyennes</t>
  </si>
  <si>
    <t>erreur</t>
  </si>
  <si>
    <t>ecart type erreur</t>
  </si>
  <si>
    <t>moyenne scores</t>
  </si>
  <si>
    <t>ecart type scores</t>
  </si>
  <si>
    <t>Différence posttest ajustée</t>
  </si>
  <si>
    <t>Corrélation (y;s)</t>
  </si>
  <si>
    <t>Pente (y;s)</t>
  </si>
  <si>
    <t>ne pas utiliser cette valeur pour le calcul de la taille d'effet</t>
  </si>
  <si>
    <t>écart-type échantillon = écart-type groupé</t>
  </si>
  <si>
    <t>Prétests centrés</t>
  </si>
  <si>
    <t>Les scores prétests ne sont pas centrés (pas d'interprétation pour b0)</t>
  </si>
  <si>
    <t>Les scores prétests  sont centrés ; b0 = moyenne du groupe contrôle</t>
  </si>
  <si>
    <t>y = 5,627 + 0,766*t + 0,668*s + e</t>
  </si>
  <si>
    <t>e</t>
  </si>
  <si>
    <t>Différence NON ajustée des moyennes</t>
  </si>
  <si>
    <t>Moy err</t>
  </si>
  <si>
    <t>Moy sT</t>
  </si>
  <si>
    <t>Moy sC</t>
  </si>
  <si>
    <t>moy err</t>
  </si>
  <si>
    <t>Pas d'interprétation</t>
  </si>
  <si>
    <t>Traitement=0
Contrôle =1</t>
  </si>
  <si>
    <t>y = 6,39*t + 5,627*c + e</t>
  </si>
  <si>
    <t>Test F inopérant</t>
  </si>
  <si>
    <t>y = 2,96*t + 2,19*c + 0,668*s + e</t>
  </si>
  <si>
    <t>b3</t>
  </si>
  <si>
    <t>Moyenne ajustée aux scores prétest du groupe traitement</t>
  </si>
  <si>
    <t>Moyenne ajustée aux scores prétest du groupe contrôle</t>
  </si>
  <si>
    <t>Taille d'effet post tests</t>
  </si>
  <si>
    <t>Taille d'effet ajustée</t>
  </si>
  <si>
    <t xml:space="preserve">Modèle 1 </t>
  </si>
  <si>
    <t>Variables explicatives</t>
  </si>
  <si>
    <t>Constante</t>
  </si>
  <si>
    <t>Variable traitement</t>
  </si>
  <si>
    <t>Variable traitement
Variable contrôle</t>
  </si>
  <si>
    <t>Oui</t>
  </si>
  <si>
    <t>Non</t>
  </si>
  <si>
    <t>Variable traitement
Scores prétests non centré</t>
  </si>
  <si>
    <t>Variable traitement
Scores prétests non centré
Variable contrôle</t>
  </si>
  <si>
    <t>Variable traitement
Scores prétests centrés</t>
  </si>
  <si>
    <t>Modèle 1</t>
  </si>
  <si>
    <t>Modèle 2</t>
  </si>
  <si>
    <t>Régression avec variable traitement et constante</t>
  </si>
  <si>
    <t>Modèle 3</t>
  </si>
  <si>
    <t>Régression avec variable traitement, variable contrôle sans constante</t>
  </si>
  <si>
    <t>Modèle 4</t>
  </si>
  <si>
    <t>Régression avec variables traitement, scores prétest et constante</t>
  </si>
  <si>
    <t>Modèle 5</t>
  </si>
  <si>
    <t>Régression avec variable traitement, variable contrôle, scores prétest sans constante</t>
  </si>
  <si>
    <t>Modèle 6</t>
  </si>
  <si>
    <t>Régression avec variables traitement, scores prétest centrés et constante</t>
  </si>
  <si>
    <t>Variable traitement : t=1 pour le groupe traitement, t=0 pour le groupe contrôle</t>
  </si>
  <si>
    <t>Variable contrôle : c=0 pour le groupe traitement, c=1 pour le groupe contrôle</t>
  </si>
  <si>
    <r>
      <t xml:space="preserve">Les numéros des équations donnés dans les 3 premières feuilles font références aux équations publiées dans les annexes de </t>
    </r>
    <r>
      <rPr>
        <i/>
        <sz val="11"/>
        <color theme="1"/>
        <rFont val="Calibri"/>
        <family val="2"/>
        <scheme val="minor"/>
      </rPr>
      <t>Mesurer l’effet d’un traitement. Les méta-analyses en sciences de l’éducation</t>
    </r>
  </si>
  <si>
    <t>Calculs des scores prétests centrés</t>
  </si>
  <si>
    <t>X=1</t>
  </si>
  <si>
    <t>Oui/Non</t>
  </si>
  <si>
    <t>Objectif des calculs</t>
  </si>
  <si>
    <t>Taille effet non ajustée</t>
  </si>
  <si>
    <t>Taille effet ajustée</t>
  </si>
  <si>
    <t>Modèle</t>
  </si>
  <si>
    <t>Modèles linéaires et calculs de taille d'effet</t>
  </si>
  <si>
    <t xml:space="preserve">Les calculs de R², F et SC reg donnés par Excel dans les modèles sans constantes ne sont pas calculés à partir des équations du chapitre 3,2 de la partie 1 </t>
  </si>
  <si>
    <t>Ils ne doivent pas être interprétés de la même façon que pour les modèles avec constante  et sont signalés dans les feuilles ainsi :</t>
  </si>
  <si>
    <t>Variable=1</t>
  </si>
  <si>
    <t>Regression avec X=1 et pas de constante</t>
  </si>
  <si>
    <t>y =6*x + e = 6 +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</si>
</sst>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0"/>
    <numFmt numFmtId="166" formatCode="0.000000000"/>
    <numFmt numFmtId="167" formatCode="0.000000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7" fillId="0" borderId="1" xfId="0" applyFont="1" applyBorder="1"/>
    <xf numFmtId="0" fontId="2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0" fontId="0" fillId="0" borderId="11" xfId="0" applyBorder="1"/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vertical="center"/>
    </xf>
    <xf numFmtId="164" fontId="0" fillId="0" borderId="0" xfId="0" applyNumberFormat="1"/>
    <xf numFmtId="164" fontId="0" fillId="0" borderId="0" xfId="0" applyNumberFormat="1" applyAlignment="1">
      <alignment wrapText="1"/>
    </xf>
    <xf numFmtId="164" fontId="0" fillId="0" borderId="1" xfId="0" applyNumberFormat="1" applyBorder="1"/>
    <xf numFmtId="164" fontId="1" fillId="0" borderId="1" xfId="0" applyNumberFormat="1" applyFont="1" applyBorder="1"/>
    <xf numFmtId="164" fontId="0" fillId="0" borderId="3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164" fontId="1" fillId="0" borderId="0" xfId="0" applyNumberFormat="1" applyFont="1" applyAlignment="1">
      <alignment horizontal="right"/>
    </xf>
    <xf numFmtId="164" fontId="9" fillId="0" borderId="1" xfId="0" applyNumberFormat="1" applyFont="1" applyBorder="1"/>
    <xf numFmtId="164" fontId="9" fillId="0" borderId="0" xfId="0" applyNumberFormat="1" applyFont="1"/>
    <xf numFmtId="164" fontId="0" fillId="0" borderId="0" xfId="0" applyNumberFormat="1" applyAlignment="1">
      <alignment horizontal="right"/>
    </xf>
    <xf numFmtId="164" fontId="0" fillId="0" borderId="1" xfId="0" applyNumberFormat="1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164" fontId="11" fillId="0" borderId="1" xfId="0" applyNumberFormat="1" applyFont="1" applyBorder="1"/>
    <xf numFmtId="0" fontId="12" fillId="0" borderId="0" xfId="0" applyFont="1" applyAlignment="1">
      <alignment horizontal="left"/>
    </xf>
    <xf numFmtId="164" fontId="1" fillId="0" borderId="0" xfId="0" applyNumberFormat="1" applyFont="1"/>
    <xf numFmtId="164" fontId="0" fillId="0" borderId="12" xfId="0" applyNumberFormat="1" applyBorder="1"/>
    <xf numFmtId="0" fontId="0" fillId="0" borderId="12" xfId="0" applyBorder="1"/>
    <xf numFmtId="165" fontId="0" fillId="0" borderId="12" xfId="0" applyNumberFormat="1" applyBorder="1"/>
    <xf numFmtId="165" fontId="0" fillId="0" borderId="1" xfId="0" applyNumberFormat="1" applyBorder="1"/>
    <xf numFmtId="165" fontId="1" fillId="0" borderId="1" xfId="0" applyNumberFormat="1" applyFont="1" applyBorder="1"/>
    <xf numFmtId="164" fontId="13" fillId="0" borderId="1" xfId="0" applyNumberFormat="1" applyFont="1" applyBorder="1"/>
    <xf numFmtId="164" fontId="14" fillId="0" borderId="0" xfId="0" applyNumberFormat="1" applyFont="1"/>
    <xf numFmtId="0" fontId="0" fillId="0" borderId="12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0" fillId="0" borderId="0" xfId="0" applyNumberFormat="1" applyFont="1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7" fillId="0" borderId="0" xfId="1"/>
    <xf numFmtId="0" fontId="17" fillId="0" borderId="0" xfId="1" applyFill="1"/>
    <xf numFmtId="0" fontId="0" fillId="0" borderId="3" xfId="0" applyBorder="1"/>
    <xf numFmtId="165" fontId="0" fillId="0" borderId="0" xfId="0" applyNumberFormat="1"/>
    <xf numFmtId="164" fontId="1" fillId="0" borderId="0" xfId="0" applyNumberFormat="1" applyFont="1" applyAlignment="1">
      <alignment horizontal="left" vertical="center"/>
    </xf>
    <xf numFmtId="166" fontId="0" fillId="0" borderId="0" xfId="0" applyNumberFormat="1" applyAlignment="1">
      <alignment horizontal="center"/>
    </xf>
    <xf numFmtId="0" fontId="0" fillId="0" borderId="1" xfId="0" applyBorder="1" applyAlignment="1">
      <alignment horizontal="left" vertical="center"/>
    </xf>
    <xf numFmtId="0" fontId="14" fillId="0" borderId="0" xfId="0" applyFont="1"/>
    <xf numFmtId="0" fontId="18" fillId="0" borderId="0" xfId="0" applyFont="1"/>
    <xf numFmtId="165" fontId="0" fillId="2" borderId="12" xfId="0" applyNumberFormat="1" applyFill="1" applyBorder="1"/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vertical="center" wrapText="1"/>
    </xf>
    <xf numFmtId="165" fontId="1" fillId="2" borderId="1" xfId="0" applyNumberFormat="1" applyFont="1" applyFill="1" applyBorder="1"/>
    <xf numFmtId="0" fontId="0" fillId="2" borderId="1" xfId="0" applyFill="1" applyBorder="1"/>
    <xf numFmtId="0" fontId="0" fillId="0" borderId="0" xfId="0" applyBorder="1"/>
    <xf numFmtId="164" fontId="1" fillId="0" borderId="0" xfId="0" applyNumberFormat="1" applyFont="1" applyBorder="1" applyAlignment="1">
      <alignment horizontal="left" vertical="center"/>
    </xf>
    <xf numFmtId="164" fontId="0" fillId="0" borderId="0" xfId="0" applyNumberFormat="1" applyBorder="1" applyAlignment="1">
      <alignment vertical="center"/>
    </xf>
    <xf numFmtId="167" fontId="0" fillId="0" borderId="0" xfId="0" applyNumberFormat="1" applyBorder="1"/>
    <xf numFmtId="0" fontId="18" fillId="0" borderId="0" xfId="0" applyFont="1" applyBorder="1"/>
    <xf numFmtId="0" fontId="11" fillId="0" borderId="0" xfId="0" applyFont="1" applyBorder="1"/>
    <xf numFmtId="0" fontId="19" fillId="0" borderId="1" xfId="0" applyFont="1" applyBorder="1"/>
    <xf numFmtId="0" fontId="0" fillId="2" borderId="0" xfId="0" applyFill="1"/>
    <xf numFmtId="0" fontId="0" fillId="0" borderId="0" xfId="0" applyBorder="1" applyAlignment="1">
      <alignment horizontal="center"/>
    </xf>
    <xf numFmtId="0" fontId="0" fillId="0" borderId="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/>
    <xf numFmtId="0" fontId="12" fillId="0" borderId="0" xfId="0" applyFont="1" applyBorder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/>
              <a:t>Contrôle (b)</a:t>
            </a:r>
          </a:p>
          <a:p>
            <a:pPr>
              <a:defRPr sz="1200"/>
            </a:pPr>
            <a:r>
              <a:rPr lang="fr-FR" sz="1200"/>
              <a:t>prétest</a:t>
            </a:r>
          </a:p>
        </c:rich>
      </c:tx>
      <c:layout>
        <c:manualLayout>
          <c:xMode val="edge"/>
          <c:yMode val="edge"/>
          <c:x val="0.24253892517327855"/>
          <c:y val="4.02298850574712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Description!$L$5:$L$9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cat>
          <c:val>
            <c:numRef>
              <c:f>Description!$M$5:$M$9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30</c:v>
                </c:pt>
                <c:pt idx="3">
                  <c:v>8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CB-4E61-95EC-EE8346EAE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1981328"/>
        <c:axId val="511982640"/>
      </c:barChart>
      <c:catAx>
        <c:axId val="51198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1982640"/>
        <c:crosses val="autoZero"/>
        <c:auto val="1"/>
        <c:lblAlgn val="ctr"/>
        <c:lblOffset val="100"/>
        <c:noMultiLvlLbl val="0"/>
      </c:catAx>
      <c:valAx>
        <c:axId val="51198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1981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 b="0" i="0" baseline="0">
                <a:effectLst/>
              </a:rPr>
              <a:t>Contrôle (b)</a:t>
            </a:r>
          </a:p>
          <a:p>
            <a:pPr>
              <a:defRPr sz="1200"/>
            </a:pPr>
            <a:r>
              <a:rPr lang="fr-FR" sz="1200" b="0" i="0" baseline="0">
                <a:effectLst/>
              </a:rPr>
              <a:t>posttest</a:t>
            </a:r>
            <a:endParaRPr lang="fr-FR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9363152522601343"/>
          <c:y val="0.28579710144927534"/>
          <c:w val="0.67621172353455816"/>
          <c:h val="0.57972018715051921"/>
        </c:manualLayout>
      </c:layout>
      <c:barChart>
        <c:barDir val="col"/>
        <c:grouping val="clustered"/>
        <c:varyColors val="0"/>
        <c:ser>
          <c:idx val="1"/>
          <c:order val="1"/>
          <c:spPr>
            <a:pattFill prst="wd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Description!$L$5:$L$9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cat>
          <c:val>
            <c:numRef>
              <c:f>Description!$N$5:$N$9</c:f>
              <c:numCache>
                <c:formatCode>General</c:formatCode>
                <c:ptCount val="5"/>
                <c:pt idx="0">
                  <c:v>4</c:v>
                </c:pt>
                <c:pt idx="1">
                  <c:v>11</c:v>
                </c:pt>
                <c:pt idx="2">
                  <c:v>27</c:v>
                </c:pt>
                <c:pt idx="3">
                  <c:v>13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B1-4A29-B86B-12901E903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900880"/>
        <c:axId val="4419015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Description!$L$5:$L$9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</c:v>
                      </c:pt>
                      <c:pt idx="1">
                        <c:v>4</c:v>
                      </c:pt>
                      <c:pt idx="2">
                        <c:v>6</c:v>
                      </c:pt>
                      <c:pt idx="3">
                        <c:v>8</c:v>
                      </c:pt>
                      <c:pt idx="4">
                        <c:v>10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Description!$M$5:$M$9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6</c:v>
                      </c:pt>
                      <c:pt idx="1">
                        <c:v>12</c:v>
                      </c:pt>
                      <c:pt idx="2">
                        <c:v>30</c:v>
                      </c:pt>
                      <c:pt idx="3">
                        <c:v>8</c:v>
                      </c:pt>
                      <c:pt idx="4">
                        <c:v>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1B1-4A29-B86B-12901E903B33}"/>
                  </c:ext>
                </c:extLst>
              </c15:ser>
            </c15:filteredBarSeries>
          </c:ext>
        </c:extLst>
      </c:barChart>
      <c:catAx>
        <c:axId val="44190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1901536"/>
        <c:crosses val="autoZero"/>
        <c:auto val="1"/>
        <c:lblAlgn val="ctr"/>
        <c:lblOffset val="100"/>
        <c:noMultiLvlLbl val="0"/>
      </c:catAx>
      <c:valAx>
        <c:axId val="44190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1900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 b="0" i="0" baseline="0">
                <a:effectLst/>
              </a:rPr>
              <a:t>Traitement (a)</a:t>
            </a:r>
          </a:p>
          <a:p>
            <a:pPr>
              <a:defRPr sz="1200"/>
            </a:pPr>
            <a:r>
              <a:rPr lang="fr-FR" sz="1200" b="0" i="0" baseline="0">
                <a:effectLst/>
              </a:rPr>
              <a:t>prétest</a:t>
            </a:r>
            <a:endParaRPr lang="fr-FR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Description!$L$5:$L$9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cat>
          <c:val>
            <c:numRef>
              <c:f>Description!$I$5:$I$9</c:f>
              <c:numCache>
                <c:formatCode>General</c:formatCode>
                <c:ptCount val="5"/>
                <c:pt idx="0">
                  <c:v>3</c:v>
                </c:pt>
                <c:pt idx="1">
                  <c:v>9</c:v>
                </c:pt>
                <c:pt idx="2">
                  <c:v>22</c:v>
                </c:pt>
                <c:pt idx="3">
                  <c:v>7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CD-49BA-AD1B-AE4D6982D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4640152"/>
        <c:axId val="5046417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dk1">
                      <a:tint val="885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Description!$L$5:$L$9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</c:v>
                      </c:pt>
                      <c:pt idx="1">
                        <c:v>4</c:v>
                      </c:pt>
                      <c:pt idx="2">
                        <c:v>6</c:v>
                      </c:pt>
                      <c:pt idx="3">
                        <c:v>8</c:v>
                      </c:pt>
                      <c:pt idx="4">
                        <c:v>10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Description!$M$5:$M$9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6</c:v>
                      </c:pt>
                      <c:pt idx="1">
                        <c:v>12</c:v>
                      </c:pt>
                      <c:pt idx="2">
                        <c:v>30</c:v>
                      </c:pt>
                      <c:pt idx="3">
                        <c:v>8</c:v>
                      </c:pt>
                      <c:pt idx="4">
                        <c:v>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ECD-49BA-AD1B-AE4D6982DE93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dk1">
                      <a:tint val="5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Description!$L$5:$L$9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</c:v>
                      </c:pt>
                      <c:pt idx="1">
                        <c:v>4</c:v>
                      </c:pt>
                      <c:pt idx="2">
                        <c:v>6</c:v>
                      </c:pt>
                      <c:pt idx="3">
                        <c:v>8</c:v>
                      </c:pt>
                      <c:pt idx="4">
                        <c:v>10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Description!$N$5:$N$9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4</c:v>
                      </c:pt>
                      <c:pt idx="1">
                        <c:v>11</c:v>
                      </c:pt>
                      <c:pt idx="2">
                        <c:v>27</c:v>
                      </c:pt>
                      <c:pt idx="3">
                        <c:v>13</c:v>
                      </c:pt>
                      <c:pt idx="4">
                        <c:v>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ECD-49BA-AD1B-AE4D6982DE93}"/>
                  </c:ext>
                </c:extLst>
              </c15:ser>
            </c15:filteredBarSeries>
          </c:ext>
        </c:extLst>
      </c:barChart>
      <c:catAx>
        <c:axId val="504640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4641792"/>
        <c:crosses val="autoZero"/>
        <c:auto val="1"/>
        <c:lblAlgn val="ctr"/>
        <c:lblOffset val="100"/>
        <c:noMultiLvlLbl val="0"/>
      </c:catAx>
      <c:valAx>
        <c:axId val="50464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4640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/>
              <a:t>Traitement (a)</a:t>
            </a:r>
          </a:p>
          <a:p>
            <a:pPr>
              <a:defRPr sz="1200"/>
            </a:pPr>
            <a:r>
              <a:rPr lang="fr-FR" sz="1200"/>
              <a:t>posttest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wd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Description!$H$5:$H$9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cat>
          <c:val>
            <c:numRef>
              <c:f>Description!$J$5:$J$9</c:f>
              <c:numCache>
                <c:formatCode>General</c:formatCode>
                <c:ptCount val="5"/>
                <c:pt idx="0">
                  <c:v>1</c:v>
                </c:pt>
                <c:pt idx="1">
                  <c:v>7</c:v>
                </c:pt>
                <c:pt idx="2">
                  <c:v>20</c:v>
                </c:pt>
                <c:pt idx="3">
                  <c:v>21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9A-4CE0-8C17-6934F743D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3432680"/>
        <c:axId val="663431696"/>
      </c:barChart>
      <c:catAx>
        <c:axId val="663432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3431696"/>
        <c:crosses val="autoZero"/>
        <c:auto val="1"/>
        <c:lblAlgn val="ctr"/>
        <c:lblOffset val="100"/>
        <c:noMultiLvlLbl val="0"/>
      </c:catAx>
      <c:valAx>
        <c:axId val="66343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3432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73026</xdr:colOff>
      <xdr:row>27</xdr:row>
      <xdr:rowOff>25400</xdr:rowOff>
    </xdr:from>
    <xdr:to>
      <xdr:col>9</xdr:col>
      <xdr:colOff>396875</xdr:colOff>
      <xdr:row>41</xdr:row>
      <xdr:rowOff>25399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A36797-6A47-4EC3-8FB5-95422D3654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149224</xdr:colOff>
      <xdr:row>27</xdr:row>
      <xdr:rowOff>22225</xdr:rowOff>
    </xdr:from>
    <xdr:to>
      <xdr:col>13</xdr:col>
      <xdr:colOff>282575</xdr:colOff>
      <xdr:row>40</xdr:row>
      <xdr:rowOff>95250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F56B7756-1825-4294-A025-7778852205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3174</xdr:colOff>
      <xdr:row>11</xdr:row>
      <xdr:rowOff>57150</xdr:rowOff>
    </xdr:from>
    <xdr:to>
      <xdr:col>9</xdr:col>
      <xdr:colOff>253999</xdr:colOff>
      <xdr:row>25</xdr:row>
      <xdr:rowOff>85725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2912C65C-D0A3-4682-9DD4-4990189A32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6351</xdr:colOff>
      <xdr:row>11</xdr:row>
      <xdr:rowOff>41275</xdr:rowOff>
    </xdr:from>
    <xdr:to>
      <xdr:col>13</xdr:col>
      <xdr:colOff>374650</xdr:colOff>
      <xdr:row>25</xdr:row>
      <xdr:rowOff>79375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9D316CA2-7472-48DC-8AC7-6AACB05667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99840-1487-4E5C-868A-78E7F215A1AE}">
  <dimension ref="A1:I22"/>
  <sheetViews>
    <sheetView workbookViewId="0">
      <selection activeCell="C16" sqref="C16"/>
    </sheetView>
  </sheetViews>
  <sheetFormatPr baseColWidth="10" defaultRowHeight="14.4" x14ac:dyDescent="0.3"/>
  <cols>
    <col min="1" max="1" width="24.33203125" customWidth="1"/>
    <col min="2" max="2" width="10.88671875" customWidth="1"/>
    <col min="3" max="3" width="19.77734375" customWidth="1"/>
    <col min="4" max="4" width="20" customWidth="1"/>
    <col min="5" max="5" width="23.21875" customWidth="1"/>
    <col min="6" max="6" width="22.5546875" customWidth="1"/>
    <col min="7" max="7" width="20.77734375" customWidth="1"/>
    <col min="8" max="8" width="22.44140625" customWidth="1"/>
    <col min="9" max="9" width="24.109375" customWidth="1"/>
    <col min="10" max="10" width="20.88671875" customWidth="1"/>
  </cols>
  <sheetData>
    <row r="1" spans="1:9" ht="15.6" x14ac:dyDescent="0.3">
      <c r="A1" s="7" t="s">
        <v>147</v>
      </c>
      <c r="I1" s="64"/>
    </row>
    <row r="2" spans="1:9" x14ac:dyDescent="0.3">
      <c r="I2" s="65"/>
    </row>
    <row r="3" spans="1:9" x14ac:dyDescent="0.3">
      <c r="A3" s="61" t="s">
        <v>146</v>
      </c>
      <c r="B3" s="14">
        <v>1</v>
      </c>
      <c r="C3" s="14">
        <v>2</v>
      </c>
      <c r="D3" s="14">
        <v>3</v>
      </c>
      <c r="E3" s="14">
        <v>4</v>
      </c>
      <c r="F3" s="14">
        <v>5</v>
      </c>
      <c r="G3" s="14">
        <v>6</v>
      </c>
      <c r="I3" s="15"/>
    </row>
    <row r="4" spans="1:9" ht="47.4" customHeight="1" x14ac:dyDescent="0.3">
      <c r="A4" s="61" t="s">
        <v>117</v>
      </c>
      <c r="B4" s="62" t="s">
        <v>150</v>
      </c>
      <c r="C4" s="62" t="s">
        <v>119</v>
      </c>
      <c r="D4" s="62" t="s">
        <v>120</v>
      </c>
      <c r="E4" s="62" t="s">
        <v>123</v>
      </c>
      <c r="F4" s="62" t="s">
        <v>124</v>
      </c>
      <c r="G4" s="62" t="s">
        <v>125</v>
      </c>
    </row>
    <row r="5" spans="1:9" ht="16.8" customHeight="1" x14ac:dyDescent="0.3">
      <c r="A5" s="61" t="s">
        <v>118</v>
      </c>
      <c r="B5" s="72" t="s">
        <v>142</v>
      </c>
      <c r="C5" s="72" t="s">
        <v>121</v>
      </c>
      <c r="D5" s="72" t="s">
        <v>122</v>
      </c>
      <c r="E5" s="72" t="s">
        <v>121</v>
      </c>
      <c r="F5" s="72" t="s">
        <v>122</v>
      </c>
      <c r="G5" s="72" t="s">
        <v>121</v>
      </c>
    </row>
    <row r="6" spans="1:9" x14ac:dyDescent="0.3">
      <c r="A6" s="61" t="s">
        <v>143</v>
      </c>
      <c r="B6" s="19" t="s">
        <v>69</v>
      </c>
      <c r="C6" s="19" t="s">
        <v>144</v>
      </c>
      <c r="D6" s="19" t="s">
        <v>144</v>
      </c>
      <c r="E6" s="19" t="s">
        <v>145</v>
      </c>
      <c r="F6" s="19" t="s">
        <v>144</v>
      </c>
      <c r="G6" s="19" t="s">
        <v>145</v>
      </c>
    </row>
    <row r="8" spans="1:9" x14ac:dyDescent="0.3">
      <c r="A8" s="63" t="s">
        <v>137</v>
      </c>
    </row>
    <row r="9" spans="1:9" x14ac:dyDescent="0.3">
      <c r="A9" s="63" t="s">
        <v>138</v>
      </c>
    </row>
    <row r="10" spans="1:9" x14ac:dyDescent="0.3">
      <c r="A10" t="s">
        <v>139</v>
      </c>
    </row>
    <row r="11" spans="1:9" x14ac:dyDescent="0.3">
      <c r="A11" t="s">
        <v>148</v>
      </c>
    </row>
    <row r="12" spans="1:9" x14ac:dyDescent="0.3">
      <c r="A12" t="s">
        <v>149</v>
      </c>
      <c r="F12" s="97"/>
    </row>
    <row r="13" spans="1:9" x14ac:dyDescent="0.3">
      <c r="A13" s="66" t="s">
        <v>71</v>
      </c>
    </row>
    <row r="14" spans="1:9" x14ac:dyDescent="0.3">
      <c r="A14" s="66" t="s">
        <v>114</v>
      </c>
    </row>
    <row r="15" spans="1:9" x14ac:dyDescent="0.3">
      <c r="A15" s="66" t="s">
        <v>115</v>
      </c>
    </row>
    <row r="16" spans="1:9" x14ac:dyDescent="0.3">
      <c r="A16" s="66" t="s">
        <v>116</v>
      </c>
    </row>
    <row r="17" spans="1:1" x14ac:dyDescent="0.3">
      <c r="A17" s="66" t="s">
        <v>127</v>
      </c>
    </row>
    <row r="18" spans="1:1" x14ac:dyDescent="0.3">
      <c r="A18" s="66" t="s">
        <v>129</v>
      </c>
    </row>
    <row r="19" spans="1:1" x14ac:dyDescent="0.3">
      <c r="A19" s="67" t="s">
        <v>131</v>
      </c>
    </row>
    <row r="20" spans="1:1" x14ac:dyDescent="0.3">
      <c r="A20" s="66" t="s">
        <v>133</v>
      </c>
    </row>
    <row r="21" spans="1:1" x14ac:dyDescent="0.3">
      <c r="A21" s="66" t="s">
        <v>135</v>
      </c>
    </row>
    <row r="22" spans="1:1" x14ac:dyDescent="0.3">
      <c r="A22" s="66" t="s">
        <v>140</v>
      </c>
    </row>
  </sheetData>
  <phoneticPr fontId="8" type="noConversion"/>
  <hyperlinks>
    <hyperlink ref="A13" location="Description!A1" display="Description des données" xr:uid="{16C8E9EC-C3D2-42EB-9965-17A7EA22FBA3}"/>
    <hyperlink ref="A14" location="'Taille d''effet post test'!A1" display="Taille d'effet post tests" xr:uid="{0043FE8A-6C6E-4CE8-A3D9-95F7E8DC513B}"/>
    <hyperlink ref="A15" location="'Taille d''effet ajustée'!A1" display="Taille d'effet ajustée" xr:uid="{19133664-BB72-4973-AD68-831E2352C23A}"/>
    <hyperlink ref="A16" location="'Modèle 1'!A1" display="Modèle 1 " xr:uid="{F7D53505-1394-4428-95B2-D04EA2E8FA2C}"/>
    <hyperlink ref="A17" location="'Modèle 2'!A1" display="Modèle 2" xr:uid="{F33BF4BC-8876-4572-81D6-2D54785FF8DF}"/>
    <hyperlink ref="A18" location="'Modèle 3'!A1" display="Modèle 3" xr:uid="{C7A4BCBD-B5CC-482C-8A77-D2F77AA1B721}"/>
    <hyperlink ref="A19" location="'Modèle 4'!A1" display="Modèle 4" xr:uid="{6EC5E56D-D3A0-44EC-84B6-C2DA42B2EAA3}"/>
    <hyperlink ref="A20" location="'Modèle 5'!A1" display="Modèle 5" xr:uid="{490B5582-FE47-432E-A958-8C6DECC730AF}"/>
    <hyperlink ref="A21" location="'Modèle 6'!A1" display="Modèle 6" xr:uid="{B02F3D6B-883B-4030-B123-642A9CA077E6}"/>
    <hyperlink ref="A22" location="'Calculs prétests centrés'!A1" display="Calculs des scores prétests centrés" xr:uid="{810589D9-9A9F-4E25-BECE-A710007C43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03F6D-E703-4CEA-BECD-4A82BEC7959D}">
  <dimension ref="A1:N68"/>
  <sheetViews>
    <sheetView zoomScale="110" zoomScaleNormal="110" workbookViewId="0">
      <selection activeCell="A4" sqref="A4"/>
    </sheetView>
  </sheetViews>
  <sheetFormatPr baseColWidth="10" defaultRowHeight="14.4" x14ac:dyDescent="0.3"/>
  <cols>
    <col min="1" max="1" width="9.5546875" style="3" customWidth="1"/>
    <col min="2" max="3" width="13.6640625" style="1" customWidth="1"/>
    <col min="4" max="4" width="2.44140625" style="1" customWidth="1"/>
    <col min="5" max="5" width="13.44140625" style="1" customWidth="1"/>
    <col min="6" max="6" width="13.5546875" style="1" customWidth="1"/>
    <col min="7" max="7" width="2.44140625" customWidth="1"/>
    <col min="8" max="8" width="9.109375" customWidth="1"/>
    <col min="9" max="9" width="6.6640625" customWidth="1"/>
    <col min="10" max="10" width="8" customWidth="1"/>
    <col min="11" max="11" width="2.33203125" customWidth="1"/>
    <col min="12" max="12" width="7.88671875" customWidth="1"/>
    <col min="13" max="13" width="6.88671875" customWidth="1"/>
    <col min="14" max="14" width="7.33203125" customWidth="1"/>
  </cols>
  <sheetData>
    <row r="1" spans="1:14" ht="15.6" x14ac:dyDescent="0.3">
      <c r="A1" s="5" t="s">
        <v>71</v>
      </c>
    </row>
    <row r="2" spans="1:14" s="9" customFormat="1" ht="18" x14ac:dyDescent="0.35">
      <c r="B2" s="8"/>
      <c r="C2" s="8"/>
      <c r="D2" s="8"/>
      <c r="E2" s="8"/>
      <c r="F2" s="8"/>
    </row>
    <row r="3" spans="1:14" s="10" customFormat="1" ht="13.8" x14ac:dyDescent="0.3">
      <c r="B3" s="76" t="s">
        <v>3</v>
      </c>
      <c r="C3" s="76"/>
      <c r="D3" s="11"/>
      <c r="E3" s="76" t="s">
        <v>4</v>
      </c>
      <c r="F3" s="76"/>
      <c r="H3" s="76" t="s">
        <v>3</v>
      </c>
      <c r="I3" s="76"/>
      <c r="J3" s="76"/>
      <c r="K3" s="11"/>
      <c r="L3" s="76" t="s">
        <v>4</v>
      </c>
      <c r="M3" s="76"/>
      <c r="N3" s="76"/>
    </row>
    <row r="4" spans="1:14" x14ac:dyDescent="0.3">
      <c r="B4" s="2" t="s">
        <v>21</v>
      </c>
      <c r="C4" s="2" t="s">
        <v>22</v>
      </c>
      <c r="E4" s="2" t="s">
        <v>23</v>
      </c>
      <c r="F4" s="2" t="s">
        <v>24</v>
      </c>
      <c r="H4" s="2" t="s">
        <v>2</v>
      </c>
      <c r="I4" s="2" t="s">
        <v>10</v>
      </c>
      <c r="J4" s="2" t="s">
        <v>11</v>
      </c>
      <c r="K4" s="1"/>
      <c r="L4" s="2" t="s">
        <v>2</v>
      </c>
      <c r="M4" s="2" t="s">
        <v>10</v>
      </c>
      <c r="N4" s="2" t="s">
        <v>11</v>
      </c>
    </row>
    <row r="5" spans="1:14" ht="11.25" customHeight="1" x14ac:dyDescent="0.3">
      <c r="B5" s="12">
        <v>4</v>
      </c>
      <c r="C5" s="12">
        <v>5</v>
      </c>
      <c r="D5" s="13"/>
      <c r="E5" s="12">
        <v>2</v>
      </c>
      <c r="F5" s="12">
        <v>5</v>
      </c>
      <c r="H5" s="14">
        <v>2</v>
      </c>
      <c r="I5" s="14">
        <f t="array" ref="I5:I10">FREQUENCY(B5:B46,L5:L9)</f>
        <v>3</v>
      </c>
      <c r="J5" s="14">
        <f t="array" ref="J5:J10">FREQUENCY(C5:C60,L5:L9)</f>
        <v>1</v>
      </c>
      <c r="K5" s="15"/>
      <c r="L5" s="14">
        <v>2</v>
      </c>
      <c r="M5" s="14">
        <f t="array" ref="M5:M10">FREQUENCY(E5:E63,L5:L10)</f>
        <v>6</v>
      </c>
      <c r="N5" s="14">
        <f t="array" ref="N5:N10">FREQUENCY(F5:F63,L5:L9)</f>
        <v>4</v>
      </c>
    </row>
    <row r="6" spans="1:14" ht="11.25" customHeight="1" x14ac:dyDescent="0.3">
      <c r="B6" s="12">
        <v>5</v>
      </c>
      <c r="C6" s="12">
        <v>10</v>
      </c>
      <c r="D6" s="13"/>
      <c r="E6" s="12">
        <v>3</v>
      </c>
      <c r="F6" s="12">
        <v>4</v>
      </c>
      <c r="H6" s="14">
        <v>4</v>
      </c>
      <c r="I6" s="14">
        <v>9</v>
      </c>
      <c r="J6" s="14">
        <v>7</v>
      </c>
      <c r="K6" s="15"/>
      <c r="L6" s="14">
        <v>4</v>
      </c>
      <c r="M6" s="14">
        <v>12</v>
      </c>
      <c r="N6" s="14">
        <v>11</v>
      </c>
    </row>
    <row r="7" spans="1:14" ht="11.25" customHeight="1" x14ac:dyDescent="0.3">
      <c r="B7" s="12">
        <v>2</v>
      </c>
      <c r="C7" s="12">
        <v>2</v>
      </c>
      <c r="D7" s="13"/>
      <c r="E7" s="12">
        <v>5</v>
      </c>
      <c r="F7" s="12">
        <v>6</v>
      </c>
      <c r="H7" s="14">
        <v>6</v>
      </c>
      <c r="I7" s="14">
        <v>22</v>
      </c>
      <c r="J7" s="14">
        <v>20</v>
      </c>
      <c r="K7" s="15"/>
      <c r="L7" s="14">
        <v>6</v>
      </c>
      <c r="M7" s="14">
        <v>30</v>
      </c>
      <c r="N7" s="14">
        <v>27</v>
      </c>
    </row>
    <row r="8" spans="1:14" ht="11.25" customHeight="1" x14ac:dyDescent="0.3">
      <c r="B8" s="12">
        <v>6</v>
      </c>
      <c r="C8" s="12">
        <v>8</v>
      </c>
      <c r="D8" s="13"/>
      <c r="E8" s="12">
        <v>6</v>
      </c>
      <c r="F8" s="12">
        <v>8</v>
      </c>
      <c r="H8" s="14">
        <v>8</v>
      </c>
      <c r="I8" s="14">
        <v>7</v>
      </c>
      <c r="J8" s="14">
        <v>21</v>
      </c>
      <c r="K8" s="15"/>
      <c r="L8" s="14">
        <v>8</v>
      </c>
      <c r="M8" s="14">
        <v>8</v>
      </c>
      <c r="N8" s="14">
        <v>13</v>
      </c>
    </row>
    <row r="9" spans="1:14" ht="11.25" customHeight="1" x14ac:dyDescent="0.3">
      <c r="B9" s="12">
        <v>5</v>
      </c>
      <c r="C9" s="12">
        <v>7</v>
      </c>
      <c r="D9" s="13"/>
      <c r="E9" s="12">
        <v>5</v>
      </c>
      <c r="F9" s="12">
        <v>5</v>
      </c>
      <c r="H9" s="14">
        <v>10</v>
      </c>
      <c r="I9" s="14">
        <v>1</v>
      </c>
      <c r="J9" s="14">
        <v>7</v>
      </c>
      <c r="K9" s="15"/>
      <c r="L9" s="14">
        <v>10</v>
      </c>
      <c r="M9" s="14">
        <v>3</v>
      </c>
      <c r="N9" s="14">
        <v>4</v>
      </c>
    </row>
    <row r="10" spans="1:14" ht="11.25" customHeight="1" x14ac:dyDescent="0.3">
      <c r="B10" s="12">
        <v>6</v>
      </c>
      <c r="C10" s="12">
        <v>7</v>
      </c>
      <c r="D10" s="13"/>
      <c r="E10" s="12">
        <v>4</v>
      </c>
      <c r="F10" s="12">
        <v>6</v>
      </c>
      <c r="H10" s="14"/>
      <c r="I10" s="14">
        <v>0</v>
      </c>
      <c r="J10" s="14">
        <v>0</v>
      </c>
      <c r="K10" s="15"/>
      <c r="L10" s="14"/>
      <c r="M10" s="14">
        <v>0</v>
      </c>
      <c r="N10" s="14">
        <v>0</v>
      </c>
    </row>
    <row r="11" spans="1:14" ht="11.25" customHeight="1" x14ac:dyDescent="0.3">
      <c r="B11" s="12">
        <v>5</v>
      </c>
      <c r="C11" s="12">
        <v>6</v>
      </c>
      <c r="D11" s="13"/>
      <c r="E11" s="12">
        <v>6</v>
      </c>
      <c r="F11" s="12">
        <v>6</v>
      </c>
    </row>
    <row r="12" spans="1:14" ht="11.25" customHeight="1" x14ac:dyDescent="0.3">
      <c r="B12" s="12">
        <v>2</v>
      </c>
      <c r="C12" s="12">
        <v>4</v>
      </c>
      <c r="D12" s="13"/>
      <c r="E12" s="12">
        <v>2</v>
      </c>
      <c r="F12" s="12">
        <v>3</v>
      </c>
    </row>
    <row r="13" spans="1:14" ht="11.25" customHeight="1" x14ac:dyDescent="0.3">
      <c r="B13" s="12">
        <v>8</v>
      </c>
      <c r="C13" s="12">
        <v>8</v>
      </c>
      <c r="D13" s="13"/>
      <c r="E13" s="12">
        <v>8</v>
      </c>
      <c r="F13" s="12">
        <v>7</v>
      </c>
    </row>
    <row r="14" spans="1:14" ht="11.25" customHeight="1" x14ac:dyDescent="0.3">
      <c r="B14" s="12">
        <v>9</v>
      </c>
      <c r="C14" s="12">
        <v>10</v>
      </c>
      <c r="D14" s="13"/>
      <c r="E14" s="12">
        <v>9</v>
      </c>
      <c r="F14" s="12">
        <v>8</v>
      </c>
    </row>
    <row r="15" spans="1:14" ht="11.25" customHeight="1" x14ac:dyDescent="0.3">
      <c r="B15" s="12">
        <v>5</v>
      </c>
      <c r="C15" s="12">
        <v>6</v>
      </c>
      <c r="D15" s="13"/>
      <c r="E15" s="12">
        <v>6</v>
      </c>
      <c r="F15" s="12">
        <v>9</v>
      </c>
    </row>
    <row r="16" spans="1:14" ht="11.25" customHeight="1" x14ac:dyDescent="0.3">
      <c r="B16" s="12">
        <v>8</v>
      </c>
      <c r="C16" s="12">
        <v>7</v>
      </c>
      <c r="D16" s="13"/>
      <c r="E16" s="12">
        <v>5</v>
      </c>
      <c r="F16" s="12">
        <v>5</v>
      </c>
    </row>
    <row r="17" spans="2:6" ht="11.25" customHeight="1" x14ac:dyDescent="0.3">
      <c r="B17" s="12">
        <v>8</v>
      </c>
      <c r="C17" s="12">
        <v>7</v>
      </c>
      <c r="D17" s="13"/>
      <c r="E17" s="12">
        <v>5</v>
      </c>
      <c r="F17" s="12">
        <v>6</v>
      </c>
    </row>
    <row r="18" spans="2:6" ht="11.25" customHeight="1" x14ac:dyDescent="0.3">
      <c r="B18" s="12">
        <v>4</v>
      </c>
      <c r="C18" s="12">
        <v>8</v>
      </c>
      <c r="D18" s="13"/>
      <c r="E18" s="12">
        <v>3</v>
      </c>
      <c r="F18" s="12">
        <v>2</v>
      </c>
    </row>
    <row r="19" spans="2:6" ht="11.25" customHeight="1" x14ac:dyDescent="0.3">
      <c r="B19" s="12">
        <v>6</v>
      </c>
      <c r="C19" s="12">
        <v>10</v>
      </c>
      <c r="D19" s="13"/>
      <c r="E19" s="12">
        <v>3</v>
      </c>
      <c r="F19" s="12">
        <v>3</v>
      </c>
    </row>
    <row r="20" spans="2:6" ht="11.25" customHeight="1" x14ac:dyDescent="0.3">
      <c r="B20" s="12">
        <v>5</v>
      </c>
      <c r="C20" s="12">
        <v>7</v>
      </c>
      <c r="D20" s="13"/>
      <c r="E20" s="12">
        <v>5</v>
      </c>
      <c r="F20" s="12">
        <v>5</v>
      </c>
    </row>
    <row r="21" spans="2:6" ht="11.25" customHeight="1" x14ac:dyDescent="0.3">
      <c r="B21" s="12">
        <v>6</v>
      </c>
      <c r="C21" s="12">
        <v>9</v>
      </c>
      <c r="D21" s="13"/>
      <c r="E21" s="12">
        <v>4</v>
      </c>
      <c r="F21" s="12">
        <v>8</v>
      </c>
    </row>
    <row r="22" spans="2:6" ht="11.25" customHeight="1" x14ac:dyDescent="0.3">
      <c r="B22" s="12">
        <v>4</v>
      </c>
      <c r="C22" s="12">
        <v>3</v>
      </c>
      <c r="D22" s="13"/>
      <c r="E22" s="12">
        <v>6</v>
      </c>
      <c r="F22" s="12">
        <v>5</v>
      </c>
    </row>
    <row r="23" spans="2:6" ht="11.25" customHeight="1" x14ac:dyDescent="0.3">
      <c r="B23" s="12">
        <v>6</v>
      </c>
      <c r="C23" s="12">
        <v>6</v>
      </c>
      <c r="D23" s="13"/>
      <c r="E23" s="12">
        <v>3</v>
      </c>
      <c r="F23" s="12">
        <v>6</v>
      </c>
    </row>
    <row r="24" spans="2:6" ht="11.25" customHeight="1" x14ac:dyDescent="0.3">
      <c r="B24" s="12">
        <v>3</v>
      </c>
      <c r="C24" s="12">
        <v>4</v>
      </c>
      <c r="D24" s="13"/>
      <c r="E24" s="12">
        <v>2</v>
      </c>
      <c r="F24" s="12">
        <v>2</v>
      </c>
    </row>
    <row r="25" spans="2:6" ht="11.25" customHeight="1" x14ac:dyDescent="0.3">
      <c r="B25" s="12">
        <v>5</v>
      </c>
      <c r="C25" s="12">
        <v>8</v>
      </c>
      <c r="D25" s="13"/>
      <c r="E25" s="12">
        <v>3</v>
      </c>
      <c r="F25" s="12">
        <v>3</v>
      </c>
    </row>
    <row r="26" spans="2:6" ht="11.25" customHeight="1" x14ac:dyDescent="0.3">
      <c r="B26" s="12">
        <v>8</v>
      </c>
      <c r="C26" s="12">
        <v>8</v>
      </c>
      <c r="D26" s="13"/>
      <c r="E26" s="12">
        <v>6</v>
      </c>
      <c r="F26" s="12">
        <v>6</v>
      </c>
    </row>
    <row r="27" spans="2:6" ht="11.25" customHeight="1" x14ac:dyDescent="0.3">
      <c r="B27" s="12">
        <v>6</v>
      </c>
      <c r="C27" s="12">
        <v>5</v>
      </c>
      <c r="D27" s="13"/>
      <c r="E27" s="12">
        <v>8</v>
      </c>
      <c r="F27" s="12">
        <v>7</v>
      </c>
    </row>
    <row r="28" spans="2:6" ht="11.25" customHeight="1" x14ac:dyDescent="0.3">
      <c r="B28" s="12">
        <v>2</v>
      </c>
      <c r="C28" s="12">
        <v>3</v>
      </c>
      <c r="D28" s="13"/>
      <c r="E28" s="12">
        <v>4</v>
      </c>
      <c r="F28" s="12">
        <v>6</v>
      </c>
    </row>
    <row r="29" spans="2:6" ht="11.25" customHeight="1" x14ac:dyDescent="0.3">
      <c r="B29" s="12">
        <v>5</v>
      </c>
      <c r="C29" s="12">
        <v>6</v>
      </c>
      <c r="D29" s="13"/>
      <c r="E29" s="12">
        <v>8</v>
      </c>
      <c r="F29" s="12">
        <v>4</v>
      </c>
    </row>
    <row r="30" spans="2:6" ht="11.25" customHeight="1" x14ac:dyDescent="0.3">
      <c r="B30" s="12">
        <v>3</v>
      </c>
      <c r="C30" s="12">
        <v>3</v>
      </c>
      <c r="D30" s="13"/>
      <c r="E30" s="12">
        <v>5</v>
      </c>
      <c r="F30" s="12">
        <v>5</v>
      </c>
    </row>
    <row r="31" spans="2:6" ht="11.25" customHeight="1" x14ac:dyDescent="0.3">
      <c r="B31" s="12">
        <v>7</v>
      </c>
      <c r="C31" s="12">
        <v>7</v>
      </c>
      <c r="D31" s="13"/>
      <c r="E31" s="12">
        <v>7</v>
      </c>
      <c r="F31" s="12">
        <v>6</v>
      </c>
    </row>
    <row r="32" spans="2:6" ht="11.25" customHeight="1" x14ac:dyDescent="0.3">
      <c r="B32" s="12">
        <v>5</v>
      </c>
      <c r="C32" s="12">
        <v>7</v>
      </c>
      <c r="D32" s="13"/>
      <c r="E32" s="12">
        <v>3</v>
      </c>
      <c r="F32" s="12">
        <v>2</v>
      </c>
    </row>
    <row r="33" spans="2:6" ht="11.25" customHeight="1" x14ac:dyDescent="0.3">
      <c r="B33" s="12">
        <v>4</v>
      </c>
      <c r="C33" s="12">
        <v>5</v>
      </c>
      <c r="D33" s="13"/>
      <c r="E33" s="12">
        <v>6</v>
      </c>
      <c r="F33" s="12">
        <v>8</v>
      </c>
    </row>
    <row r="34" spans="2:6" ht="11.25" customHeight="1" x14ac:dyDescent="0.3">
      <c r="B34" s="12">
        <v>6</v>
      </c>
      <c r="C34" s="12">
        <v>8</v>
      </c>
      <c r="D34" s="13"/>
      <c r="E34" s="12">
        <v>8</v>
      </c>
      <c r="F34" s="12">
        <v>9</v>
      </c>
    </row>
    <row r="35" spans="2:6" ht="11.25" customHeight="1" x14ac:dyDescent="0.3">
      <c r="B35" s="12">
        <v>7</v>
      </c>
      <c r="C35" s="12">
        <v>7</v>
      </c>
      <c r="D35" s="13"/>
      <c r="E35" s="12">
        <v>6</v>
      </c>
      <c r="F35" s="12">
        <v>5</v>
      </c>
    </row>
    <row r="36" spans="2:6" ht="11.25" customHeight="1" x14ac:dyDescent="0.3">
      <c r="B36" s="12">
        <v>7</v>
      </c>
      <c r="C36" s="12">
        <v>5</v>
      </c>
      <c r="D36" s="13"/>
      <c r="E36" s="12">
        <v>5</v>
      </c>
      <c r="F36" s="12">
        <v>8</v>
      </c>
    </row>
    <row r="37" spans="2:6" ht="11.25" customHeight="1" x14ac:dyDescent="0.3">
      <c r="B37" s="12">
        <v>5</v>
      </c>
      <c r="C37" s="12">
        <v>6</v>
      </c>
      <c r="D37" s="13"/>
      <c r="E37" s="12">
        <v>4</v>
      </c>
      <c r="F37" s="12">
        <v>7</v>
      </c>
    </row>
    <row r="38" spans="2:6" ht="11.25" customHeight="1" x14ac:dyDescent="0.3">
      <c r="B38" s="12">
        <v>6</v>
      </c>
      <c r="C38" s="12">
        <v>9</v>
      </c>
      <c r="D38" s="13"/>
      <c r="E38" s="12">
        <v>6</v>
      </c>
      <c r="F38" s="12">
        <v>7</v>
      </c>
    </row>
    <row r="39" spans="2:6" ht="11.25" customHeight="1" x14ac:dyDescent="0.3">
      <c r="B39" s="12">
        <v>4</v>
      </c>
      <c r="C39" s="12">
        <v>7</v>
      </c>
      <c r="D39" s="13"/>
      <c r="E39" s="12">
        <v>7</v>
      </c>
      <c r="F39" s="12">
        <v>8</v>
      </c>
    </row>
    <row r="40" spans="2:6" ht="11.25" customHeight="1" x14ac:dyDescent="0.3">
      <c r="B40" s="12">
        <v>5</v>
      </c>
      <c r="C40" s="12">
        <v>8</v>
      </c>
      <c r="D40" s="13"/>
      <c r="E40" s="12">
        <v>7</v>
      </c>
      <c r="F40" s="12">
        <v>9</v>
      </c>
    </row>
    <row r="41" spans="2:6" ht="11.25" customHeight="1" x14ac:dyDescent="0.3">
      <c r="B41" s="12">
        <v>6</v>
      </c>
      <c r="C41" s="12">
        <v>7</v>
      </c>
      <c r="D41" s="13"/>
      <c r="E41" s="12">
        <v>5</v>
      </c>
      <c r="F41" s="12">
        <v>6</v>
      </c>
    </row>
    <row r="42" spans="2:6" ht="11.25" customHeight="1" x14ac:dyDescent="0.3">
      <c r="B42" s="12">
        <v>4</v>
      </c>
      <c r="C42" s="12">
        <v>5</v>
      </c>
      <c r="D42" s="13"/>
      <c r="E42" s="12">
        <v>6</v>
      </c>
      <c r="F42" s="12">
        <v>5</v>
      </c>
    </row>
    <row r="43" spans="2:6" ht="11.25" customHeight="1" x14ac:dyDescent="0.3">
      <c r="B43" s="12">
        <v>5</v>
      </c>
      <c r="C43" s="12">
        <v>6</v>
      </c>
      <c r="D43" s="13"/>
      <c r="E43" s="12">
        <v>9</v>
      </c>
      <c r="F43" s="12">
        <v>10</v>
      </c>
    </row>
    <row r="44" spans="2:6" ht="11.25" customHeight="1" x14ac:dyDescent="0.3">
      <c r="B44" s="12">
        <v>6</v>
      </c>
      <c r="C44" s="12">
        <v>7</v>
      </c>
      <c r="D44" s="13"/>
      <c r="E44" s="12">
        <v>5</v>
      </c>
      <c r="F44" s="12">
        <v>2</v>
      </c>
    </row>
    <row r="45" spans="2:6" ht="11.25" customHeight="1" x14ac:dyDescent="0.3">
      <c r="B45" s="12">
        <v>4</v>
      </c>
      <c r="C45" s="12">
        <v>5</v>
      </c>
      <c r="D45" s="13"/>
      <c r="E45" s="12">
        <v>1</v>
      </c>
      <c r="F45" s="12">
        <v>4</v>
      </c>
    </row>
    <row r="46" spans="2:6" ht="11.25" customHeight="1" x14ac:dyDescent="0.3">
      <c r="B46" s="12">
        <v>5</v>
      </c>
      <c r="C46" s="12">
        <v>6</v>
      </c>
      <c r="D46" s="13"/>
      <c r="E46" s="12">
        <v>2</v>
      </c>
      <c r="F46" s="12">
        <v>4</v>
      </c>
    </row>
    <row r="47" spans="2:6" ht="11.25" customHeight="1" x14ac:dyDescent="0.3">
      <c r="B47" s="12">
        <v>6</v>
      </c>
      <c r="C47" s="12">
        <v>7</v>
      </c>
      <c r="D47" s="13"/>
      <c r="E47" s="12">
        <v>6</v>
      </c>
      <c r="F47" s="12">
        <v>5</v>
      </c>
    </row>
    <row r="48" spans="2:6" ht="11.25" customHeight="1" x14ac:dyDescent="0.3">
      <c r="B48" s="12">
        <v>5</v>
      </c>
      <c r="C48" s="12">
        <v>7</v>
      </c>
      <c r="D48" s="13"/>
      <c r="E48" s="12">
        <v>5</v>
      </c>
      <c r="F48" s="12">
        <v>6</v>
      </c>
    </row>
    <row r="49" spans="2:6" ht="11.25" customHeight="1" x14ac:dyDescent="0.3">
      <c r="B49" s="12">
        <v>9</v>
      </c>
      <c r="C49" s="12">
        <v>10</v>
      </c>
      <c r="D49" s="13"/>
      <c r="E49" s="12">
        <v>2</v>
      </c>
      <c r="F49" s="12">
        <v>3</v>
      </c>
    </row>
    <row r="50" spans="2:6" ht="11.25" customHeight="1" x14ac:dyDescent="0.3">
      <c r="B50" s="12">
        <v>2</v>
      </c>
      <c r="C50" s="12">
        <v>5</v>
      </c>
      <c r="D50" s="13"/>
      <c r="E50" s="12">
        <v>3</v>
      </c>
      <c r="F50" s="12">
        <v>5</v>
      </c>
    </row>
    <row r="51" spans="2:6" ht="11.25" customHeight="1" x14ac:dyDescent="0.3">
      <c r="B51" s="12">
        <v>6</v>
      </c>
      <c r="C51" s="12">
        <v>6</v>
      </c>
      <c r="D51" s="13"/>
      <c r="E51" s="12">
        <v>5</v>
      </c>
      <c r="F51" s="12">
        <v>4</v>
      </c>
    </row>
    <row r="52" spans="2:6" ht="11.25" customHeight="1" x14ac:dyDescent="0.3">
      <c r="B52" s="12">
        <v>5</v>
      </c>
      <c r="C52" s="12">
        <v>5</v>
      </c>
      <c r="D52" s="13"/>
      <c r="E52" s="12">
        <v>6</v>
      </c>
      <c r="F52" s="12">
        <v>7</v>
      </c>
    </row>
    <row r="53" spans="2:6" ht="11.25" customHeight="1" x14ac:dyDescent="0.3">
      <c r="B53" s="12">
        <v>2</v>
      </c>
      <c r="C53" s="12">
        <v>3</v>
      </c>
      <c r="D53" s="13"/>
      <c r="E53" s="12">
        <v>8</v>
      </c>
      <c r="F53" s="12">
        <v>6</v>
      </c>
    </row>
    <row r="54" spans="2:6" ht="11.25" customHeight="1" x14ac:dyDescent="0.3">
      <c r="B54" s="12">
        <v>3</v>
      </c>
      <c r="C54" s="12">
        <v>5</v>
      </c>
      <c r="D54" s="13"/>
      <c r="E54" s="12">
        <v>5</v>
      </c>
      <c r="F54" s="12">
        <v>5</v>
      </c>
    </row>
    <row r="55" spans="2:6" ht="11.25" customHeight="1" x14ac:dyDescent="0.3">
      <c r="B55" s="12">
        <v>5</v>
      </c>
      <c r="C55" s="12">
        <v>4</v>
      </c>
      <c r="D55" s="13"/>
      <c r="E55" s="12">
        <v>6</v>
      </c>
      <c r="F55" s="12">
        <v>6</v>
      </c>
    </row>
    <row r="56" spans="2:6" ht="11.25" customHeight="1" x14ac:dyDescent="0.3">
      <c r="B56" s="12">
        <v>5</v>
      </c>
      <c r="C56" s="12">
        <v>6</v>
      </c>
      <c r="D56" s="13"/>
      <c r="E56" s="12">
        <v>6</v>
      </c>
      <c r="F56" s="12">
        <v>5</v>
      </c>
    </row>
    <row r="57" spans="2:6" ht="11.25" customHeight="1" x14ac:dyDescent="0.3">
      <c r="B57" s="12">
        <v>4</v>
      </c>
      <c r="C57" s="12">
        <v>5</v>
      </c>
      <c r="D57" s="13"/>
      <c r="E57" s="12">
        <v>5</v>
      </c>
      <c r="F57" s="12">
        <v>6</v>
      </c>
    </row>
    <row r="58" spans="2:6" ht="11.25" customHeight="1" x14ac:dyDescent="0.3">
      <c r="B58" s="12">
        <v>4</v>
      </c>
      <c r="C58" s="12">
        <v>9</v>
      </c>
      <c r="D58" s="13"/>
      <c r="E58" s="12">
        <v>3</v>
      </c>
      <c r="F58" s="12">
        <v>4</v>
      </c>
    </row>
    <row r="59" spans="2:6" ht="11.25" customHeight="1" x14ac:dyDescent="0.3">
      <c r="B59" s="12">
        <v>6</v>
      </c>
      <c r="C59" s="12">
        <v>8</v>
      </c>
      <c r="D59" s="13"/>
      <c r="E59" s="12">
        <v>5</v>
      </c>
      <c r="F59" s="12">
        <v>4</v>
      </c>
    </row>
    <row r="60" spans="2:6" ht="11.25" customHeight="1" x14ac:dyDescent="0.3">
      <c r="B60" s="12">
        <v>4</v>
      </c>
      <c r="C60" s="12">
        <v>6</v>
      </c>
      <c r="D60" s="13"/>
      <c r="E60" s="12">
        <v>9</v>
      </c>
      <c r="F60" s="12">
        <v>5</v>
      </c>
    </row>
    <row r="61" spans="2:6" ht="11.25" customHeight="1" x14ac:dyDescent="0.3">
      <c r="B61" s="13"/>
      <c r="C61" s="13"/>
      <c r="D61" s="13"/>
      <c r="E61" s="12">
        <v>5</v>
      </c>
      <c r="F61" s="12">
        <v>6</v>
      </c>
    </row>
    <row r="62" spans="2:6" ht="11.25" customHeight="1" x14ac:dyDescent="0.3">
      <c r="B62" s="13"/>
      <c r="C62" s="13"/>
      <c r="D62" s="13"/>
      <c r="E62" s="12">
        <v>6</v>
      </c>
      <c r="F62" s="12">
        <v>7</v>
      </c>
    </row>
    <row r="63" spans="2:6" ht="11.25" customHeight="1" x14ac:dyDescent="0.3">
      <c r="B63" s="13"/>
      <c r="C63" s="13"/>
      <c r="D63" s="13"/>
      <c r="E63" s="12">
        <v>5</v>
      </c>
      <c r="F63" s="12">
        <v>8</v>
      </c>
    </row>
    <row r="64" spans="2:6" ht="2.25" customHeight="1" x14ac:dyDescent="0.3"/>
    <row r="65" spans="1:6" x14ac:dyDescent="0.3">
      <c r="A65" s="4" t="s">
        <v>0</v>
      </c>
      <c r="B65" s="2">
        <f>COUNT(B5:B63)</f>
        <v>56</v>
      </c>
      <c r="C65" s="2">
        <f>COUNT(C5:C63)</f>
        <v>56</v>
      </c>
      <c r="D65" s="2"/>
      <c r="E65" s="2">
        <f>COUNT(E5:E63)</f>
        <v>59</v>
      </c>
      <c r="F65" s="2">
        <f>COUNT(F5:F63)</f>
        <v>59</v>
      </c>
    </row>
    <row r="66" spans="1:6" x14ac:dyDescent="0.3">
      <c r="A66" s="4" t="s">
        <v>25</v>
      </c>
      <c r="B66" s="2">
        <f>AVERAGE(B5:B60)</f>
        <v>5.1428571428571432</v>
      </c>
      <c r="C66" s="2">
        <f>AVERAGE(C5:C60)</f>
        <v>6.3928571428571432</v>
      </c>
      <c r="E66" s="2">
        <f>AVERAGE(E5:E63)</f>
        <v>5.1355932203389827</v>
      </c>
      <c r="F66" s="2">
        <f>AVERAGE(F5:F63)</f>
        <v>5.6271186440677967</v>
      </c>
    </row>
    <row r="67" spans="1:6" x14ac:dyDescent="0.3">
      <c r="A67" s="21" t="s">
        <v>26</v>
      </c>
      <c r="B67" s="2">
        <f>_xlfn.STDEV.P(B5:B60)</f>
        <v>1.6842608746502279</v>
      </c>
      <c r="C67" s="2">
        <f>_xlfn.STDEV.P(C5:C60)</f>
        <v>1.8962234217797549</v>
      </c>
      <c r="E67" s="2">
        <f>_xlfn.STDEV.P(E5:E63)</f>
        <v>1.908567899696169</v>
      </c>
      <c r="F67" s="2">
        <f>_xlfn.STDEV.P(F5:F63)</f>
        <v>1.8857027201113779</v>
      </c>
    </row>
    <row r="68" spans="1:6" x14ac:dyDescent="0.3">
      <c r="A68" s="4" t="s">
        <v>27</v>
      </c>
      <c r="B68" s="2">
        <f>_xlfn.STDEV.S(B5:B60)</f>
        <v>1.699503365195753</v>
      </c>
      <c r="C68" s="2">
        <f>_xlfn.STDEV.S(C5:C60)</f>
        <v>1.9133841645207994</v>
      </c>
      <c r="E68" s="2">
        <f>_xlfn.STDEV.S(E5:E63)</f>
        <v>1.9249507572621896</v>
      </c>
      <c r="F68" s="2">
        <f>_xlfn.STDEV.S(F5:F63)</f>
        <v>1.9018893064415578</v>
      </c>
    </row>
  </sheetData>
  <mergeCells count="4">
    <mergeCell ref="L3:N3"/>
    <mergeCell ref="B3:C3"/>
    <mergeCell ref="H3:J3"/>
    <mergeCell ref="E3:F3"/>
  </mergeCell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8B9B-55C8-4612-9416-BA5821BDA8F0}">
  <dimension ref="A1:E77"/>
  <sheetViews>
    <sheetView topLeftCell="A52" zoomScale="90" zoomScaleNormal="90" workbookViewId="0">
      <selection activeCell="F72" sqref="F72"/>
    </sheetView>
  </sheetViews>
  <sheetFormatPr baseColWidth="10" defaultRowHeight="14.4" x14ac:dyDescent="0.3"/>
  <cols>
    <col min="1" max="1" width="19.109375" style="3" customWidth="1"/>
    <col min="2" max="2" width="14.6640625" style="1" customWidth="1"/>
    <col min="3" max="3" width="15.6640625" style="1" customWidth="1"/>
    <col min="4" max="4" width="10.6640625" customWidth="1"/>
    <col min="5" max="5" width="15.6640625" customWidth="1"/>
    <col min="7" max="7" width="12" bestFit="1" customWidth="1"/>
  </cols>
  <sheetData>
    <row r="1" spans="1:4" s="7" customFormat="1" ht="14.25" customHeight="1" x14ac:dyDescent="0.3">
      <c r="A1" s="5" t="s">
        <v>72</v>
      </c>
      <c r="B1" s="6"/>
    </row>
    <row r="2" spans="1:4" s="7" customFormat="1" ht="14.25" customHeight="1" x14ac:dyDescent="0.3">
      <c r="A2" s="5"/>
      <c r="B2" s="6"/>
      <c r="C2" s="6"/>
    </row>
    <row r="3" spans="1:4" s="10" customFormat="1" ht="14.25" customHeight="1" x14ac:dyDescent="0.3">
      <c r="B3" s="18" t="s">
        <v>3</v>
      </c>
      <c r="C3" s="18" t="s">
        <v>4</v>
      </c>
    </row>
    <row r="4" spans="1:4" ht="14.25" customHeight="1" x14ac:dyDescent="0.3">
      <c r="B4" s="12">
        <f>Description!C5</f>
        <v>5</v>
      </c>
      <c r="C4" s="12">
        <f>Description!F5</f>
        <v>5</v>
      </c>
      <c r="D4" s="16"/>
    </row>
    <row r="5" spans="1:4" ht="14.25" customHeight="1" x14ac:dyDescent="0.3">
      <c r="B5" s="12">
        <f>Description!C6</f>
        <v>10</v>
      </c>
      <c r="C5" s="12">
        <f>Description!F6</f>
        <v>4</v>
      </c>
      <c r="D5" s="16"/>
    </row>
    <row r="6" spans="1:4" ht="14.25" customHeight="1" x14ac:dyDescent="0.3">
      <c r="B6" s="12">
        <f>Description!C7</f>
        <v>2</v>
      </c>
      <c r="C6" s="12">
        <f>Description!F7</f>
        <v>6</v>
      </c>
      <c r="D6" s="16"/>
    </row>
    <row r="7" spans="1:4" ht="14.25" customHeight="1" x14ac:dyDescent="0.3">
      <c r="B7" s="12">
        <f>Description!C8</f>
        <v>8</v>
      </c>
      <c r="C7" s="12">
        <f>Description!F8</f>
        <v>8</v>
      </c>
      <c r="D7" s="16"/>
    </row>
    <row r="8" spans="1:4" ht="14.25" customHeight="1" x14ac:dyDescent="0.3">
      <c r="B8" s="12">
        <f>Description!C9</f>
        <v>7</v>
      </c>
      <c r="C8" s="12">
        <f>Description!F9</f>
        <v>5</v>
      </c>
      <c r="D8" s="16"/>
    </row>
    <row r="9" spans="1:4" ht="14.25" customHeight="1" x14ac:dyDescent="0.3">
      <c r="B9" s="12">
        <f>Description!C10</f>
        <v>7</v>
      </c>
      <c r="C9" s="12">
        <f>Description!F10</f>
        <v>6</v>
      </c>
      <c r="D9" s="16"/>
    </row>
    <row r="10" spans="1:4" ht="14.25" customHeight="1" x14ac:dyDescent="0.3">
      <c r="B10" s="12">
        <f>Description!C11</f>
        <v>6</v>
      </c>
      <c r="C10" s="12">
        <f>Description!F11</f>
        <v>6</v>
      </c>
      <c r="D10" s="16"/>
    </row>
    <row r="11" spans="1:4" ht="14.25" customHeight="1" x14ac:dyDescent="0.3">
      <c r="B11" s="12">
        <f>Description!C12</f>
        <v>4</v>
      </c>
      <c r="C11" s="12">
        <f>Description!F12</f>
        <v>3</v>
      </c>
      <c r="D11" s="16"/>
    </row>
    <row r="12" spans="1:4" ht="14.25" customHeight="1" x14ac:dyDescent="0.3">
      <c r="B12" s="12">
        <f>Description!C13</f>
        <v>8</v>
      </c>
      <c r="C12" s="12">
        <f>Description!F13</f>
        <v>7</v>
      </c>
      <c r="D12" s="16"/>
    </row>
    <row r="13" spans="1:4" ht="14.25" customHeight="1" x14ac:dyDescent="0.3">
      <c r="B13" s="12">
        <f>Description!C14</f>
        <v>10</v>
      </c>
      <c r="C13" s="12">
        <f>Description!F14</f>
        <v>8</v>
      </c>
      <c r="D13" s="16"/>
    </row>
    <row r="14" spans="1:4" ht="14.25" customHeight="1" x14ac:dyDescent="0.3">
      <c r="B14" s="12">
        <f>Description!C15</f>
        <v>6</v>
      </c>
      <c r="C14" s="12">
        <f>Description!F15</f>
        <v>9</v>
      </c>
      <c r="D14" s="16"/>
    </row>
    <row r="15" spans="1:4" ht="14.25" customHeight="1" x14ac:dyDescent="0.3">
      <c r="B15" s="12">
        <f>Description!C16</f>
        <v>7</v>
      </c>
      <c r="C15" s="12">
        <f>Description!F16</f>
        <v>5</v>
      </c>
      <c r="D15" s="16"/>
    </row>
    <row r="16" spans="1:4" ht="14.25" customHeight="1" x14ac:dyDescent="0.3">
      <c r="B16" s="12">
        <f>Description!C17</f>
        <v>7</v>
      </c>
      <c r="C16" s="12">
        <f>Description!F17</f>
        <v>6</v>
      </c>
      <c r="D16" s="16"/>
    </row>
    <row r="17" spans="2:4" ht="14.25" customHeight="1" x14ac:dyDescent="0.3">
      <c r="B17" s="12">
        <f>Description!C18</f>
        <v>8</v>
      </c>
      <c r="C17" s="12">
        <f>Description!F18</f>
        <v>2</v>
      </c>
      <c r="D17" s="16"/>
    </row>
    <row r="18" spans="2:4" ht="14.25" customHeight="1" x14ac:dyDescent="0.3">
      <c r="B18" s="12">
        <f>Description!C19</f>
        <v>10</v>
      </c>
      <c r="C18" s="12">
        <f>Description!F19</f>
        <v>3</v>
      </c>
      <c r="D18" s="16"/>
    </row>
    <row r="19" spans="2:4" ht="14.25" customHeight="1" x14ac:dyDescent="0.3">
      <c r="B19" s="12">
        <f>Description!C20</f>
        <v>7</v>
      </c>
      <c r="C19" s="12">
        <f>Description!F20</f>
        <v>5</v>
      </c>
      <c r="D19" s="16"/>
    </row>
    <row r="20" spans="2:4" ht="14.25" customHeight="1" x14ac:dyDescent="0.3">
      <c r="B20" s="12">
        <f>Description!C21</f>
        <v>9</v>
      </c>
      <c r="C20" s="12">
        <f>Description!F21</f>
        <v>8</v>
      </c>
      <c r="D20" s="16"/>
    </row>
    <row r="21" spans="2:4" ht="14.25" customHeight="1" x14ac:dyDescent="0.3">
      <c r="B21" s="12">
        <f>Description!C22</f>
        <v>3</v>
      </c>
      <c r="C21" s="12">
        <f>Description!F22</f>
        <v>5</v>
      </c>
      <c r="D21" s="16"/>
    </row>
    <row r="22" spans="2:4" ht="14.25" customHeight="1" x14ac:dyDescent="0.3">
      <c r="B22" s="12">
        <f>Description!C23</f>
        <v>6</v>
      </c>
      <c r="C22" s="12">
        <f>Description!F23</f>
        <v>6</v>
      </c>
      <c r="D22" s="16"/>
    </row>
    <row r="23" spans="2:4" ht="14.25" customHeight="1" x14ac:dyDescent="0.3">
      <c r="B23" s="12">
        <f>Description!C24</f>
        <v>4</v>
      </c>
      <c r="C23" s="12">
        <f>Description!F24</f>
        <v>2</v>
      </c>
      <c r="D23" s="16"/>
    </row>
    <row r="24" spans="2:4" ht="14.25" customHeight="1" x14ac:dyDescent="0.3">
      <c r="B24" s="12">
        <f>Description!C25</f>
        <v>8</v>
      </c>
      <c r="C24" s="12">
        <f>Description!F25</f>
        <v>3</v>
      </c>
      <c r="D24" s="16"/>
    </row>
    <row r="25" spans="2:4" ht="14.25" customHeight="1" x14ac:dyDescent="0.3">
      <c r="B25" s="12">
        <f>Description!C26</f>
        <v>8</v>
      </c>
      <c r="C25" s="12">
        <f>Description!F26</f>
        <v>6</v>
      </c>
      <c r="D25" s="16"/>
    </row>
    <row r="26" spans="2:4" ht="14.25" customHeight="1" x14ac:dyDescent="0.3">
      <c r="B26" s="12">
        <f>Description!C27</f>
        <v>5</v>
      </c>
      <c r="C26" s="12">
        <f>Description!F27</f>
        <v>7</v>
      </c>
      <c r="D26" s="16"/>
    </row>
    <row r="27" spans="2:4" ht="14.25" customHeight="1" x14ac:dyDescent="0.3">
      <c r="B27" s="12">
        <f>Description!C28</f>
        <v>3</v>
      </c>
      <c r="C27" s="12">
        <f>Description!F28</f>
        <v>6</v>
      </c>
      <c r="D27" s="16"/>
    </row>
    <row r="28" spans="2:4" ht="14.25" customHeight="1" x14ac:dyDescent="0.3">
      <c r="B28" s="12">
        <f>Description!C29</f>
        <v>6</v>
      </c>
      <c r="C28" s="12">
        <f>Description!F29</f>
        <v>4</v>
      </c>
      <c r="D28" s="16"/>
    </row>
    <row r="29" spans="2:4" ht="14.25" customHeight="1" x14ac:dyDescent="0.3">
      <c r="B29" s="12">
        <f>Description!C30</f>
        <v>3</v>
      </c>
      <c r="C29" s="12">
        <f>Description!F30</f>
        <v>5</v>
      </c>
      <c r="D29" s="16"/>
    </row>
    <row r="30" spans="2:4" ht="14.25" customHeight="1" x14ac:dyDescent="0.3">
      <c r="B30" s="12">
        <f>Description!C31</f>
        <v>7</v>
      </c>
      <c r="C30" s="12">
        <f>Description!F31</f>
        <v>6</v>
      </c>
      <c r="D30" s="16"/>
    </row>
    <row r="31" spans="2:4" ht="14.25" customHeight="1" x14ac:dyDescent="0.3">
      <c r="B31" s="12">
        <f>Description!C32</f>
        <v>7</v>
      </c>
      <c r="C31" s="12">
        <f>Description!F32</f>
        <v>2</v>
      </c>
      <c r="D31" s="16"/>
    </row>
    <row r="32" spans="2:4" ht="14.25" customHeight="1" x14ac:dyDescent="0.3">
      <c r="B32" s="12">
        <f>Description!C33</f>
        <v>5</v>
      </c>
      <c r="C32" s="12">
        <f>Description!F33</f>
        <v>8</v>
      </c>
      <c r="D32" s="16"/>
    </row>
    <row r="33" spans="2:4" ht="14.25" customHeight="1" x14ac:dyDescent="0.3">
      <c r="B33" s="12">
        <f>Description!C34</f>
        <v>8</v>
      </c>
      <c r="C33" s="12">
        <f>Description!F34</f>
        <v>9</v>
      </c>
      <c r="D33" s="16"/>
    </row>
    <row r="34" spans="2:4" ht="14.25" customHeight="1" x14ac:dyDescent="0.3">
      <c r="B34" s="12">
        <f>Description!C35</f>
        <v>7</v>
      </c>
      <c r="C34" s="12">
        <f>Description!F35</f>
        <v>5</v>
      </c>
      <c r="D34" s="16"/>
    </row>
    <row r="35" spans="2:4" ht="14.25" customHeight="1" x14ac:dyDescent="0.3">
      <c r="B35" s="12">
        <f>Description!C36</f>
        <v>5</v>
      </c>
      <c r="C35" s="12">
        <f>Description!F36</f>
        <v>8</v>
      </c>
      <c r="D35" s="16"/>
    </row>
    <row r="36" spans="2:4" ht="14.25" customHeight="1" x14ac:dyDescent="0.3">
      <c r="B36" s="12">
        <f>Description!C37</f>
        <v>6</v>
      </c>
      <c r="C36" s="12">
        <f>Description!F37</f>
        <v>7</v>
      </c>
      <c r="D36" s="16"/>
    </row>
    <row r="37" spans="2:4" ht="14.25" customHeight="1" x14ac:dyDescent="0.3">
      <c r="B37" s="12">
        <f>Description!C38</f>
        <v>9</v>
      </c>
      <c r="C37" s="12">
        <f>Description!F38</f>
        <v>7</v>
      </c>
      <c r="D37" s="16"/>
    </row>
    <row r="38" spans="2:4" ht="14.25" customHeight="1" x14ac:dyDescent="0.3">
      <c r="B38" s="12">
        <f>Description!C39</f>
        <v>7</v>
      </c>
      <c r="C38" s="12">
        <f>Description!F39</f>
        <v>8</v>
      </c>
      <c r="D38" s="16"/>
    </row>
    <row r="39" spans="2:4" ht="14.25" customHeight="1" x14ac:dyDescent="0.3">
      <c r="B39" s="12">
        <f>Description!C40</f>
        <v>8</v>
      </c>
      <c r="C39" s="12">
        <f>Description!F40</f>
        <v>9</v>
      </c>
      <c r="D39" s="16"/>
    </row>
    <row r="40" spans="2:4" ht="14.25" customHeight="1" x14ac:dyDescent="0.3">
      <c r="B40" s="12">
        <f>Description!C41</f>
        <v>7</v>
      </c>
      <c r="C40" s="12">
        <f>Description!F41</f>
        <v>6</v>
      </c>
      <c r="D40" s="16"/>
    </row>
    <row r="41" spans="2:4" ht="14.25" customHeight="1" x14ac:dyDescent="0.3">
      <c r="B41" s="12">
        <f>Description!C42</f>
        <v>5</v>
      </c>
      <c r="C41" s="12">
        <f>Description!F42</f>
        <v>5</v>
      </c>
      <c r="D41" s="16"/>
    </row>
    <row r="42" spans="2:4" ht="14.25" customHeight="1" x14ac:dyDescent="0.3">
      <c r="B42" s="12">
        <f>Description!C43</f>
        <v>6</v>
      </c>
      <c r="C42" s="12">
        <f>Description!F43</f>
        <v>10</v>
      </c>
      <c r="D42" s="16"/>
    </row>
    <row r="43" spans="2:4" ht="14.25" customHeight="1" x14ac:dyDescent="0.3">
      <c r="B43" s="12">
        <f>Description!C44</f>
        <v>7</v>
      </c>
      <c r="C43" s="12">
        <f>Description!F44</f>
        <v>2</v>
      </c>
      <c r="D43" s="16"/>
    </row>
    <row r="44" spans="2:4" ht="14.25" customHeight="1" x14ac:dyDescent="0.3">
      <c r="B44" s="12">
        <f>Description!C45</f>
        <v>5</v>
      </c>
      <c r="C44" s="12">
        <f>Description!F45</f>
        <v>4</v>
      </c>
      <c r="D44" s="16"/>
    </row>
    <row r="45" spans="2:4" ht="14.25" customHeight="1" x14ac:dyDescent="0.3">
      <c r="B45" s="12">
        <f>Description!C46</f>
        <v>6</v>
      </c>
      <c r="C45" s="12">
        <f>Description!F46</f>
        <v>4</v>
      </c>
      <c r="D45" s="16"/>
    </row>
    <row r="46" spans="2:4" ht="14.25" customHeight="1" x14ac:dyDescent="0.3">
      <c r="B46" s="12">
        <f>Description!C47</f>
        <v>7</v>
      </c>
      <c r="C46" s="12">
        <f>Description!F47</f>
        <v>5</v>
      </c>
      <c r="D46" s="16"/>
    </row>
    <row r="47" spans="2:4" ht="14.25" customHeight="1" x14ac:dyDescent="0.3">
      <c r="B47" s="12">
        <f>Description!C48</f>
        <v>7</v>
      </c>
      <c r="C47" s="12">
        <f>Description!F48</f>
        <v>6</v>
      </c>
      <c r="D47" s="16"/>
    </row>
    <row r="48" spans="2:4" ht="14.25" customHeight="1" x14ac:dyDescent="0.3">
      <c r="B48" s="12">
        <f>Description!C49</f>
        <v>10</v>
      </c>
      <c r="C48" s="12">
        <f>Description!F49</f>
        <v>3</v>
      </c>
      <c r="D48" s="16"/>
    </row>
    <row r="49" spans="1:4" ht="14.25" customHeight="1" x14ac:dyDescent="0.3">
      <c r="B49" s="12">
        <f>Description!C50</f>
        <v>5</v>
      </c>
      <c r="C49" s="12">
        <f>Description!F50</f>
        <v>5</v>
      </c>
      <c r="D49" s="16"/>
    </row>
    <row r="50" spans="1:4" ht="14.25" customHeight="1" x14ac:dyDescent="0.3">
      <c r="B50" s="12">
        <f>Description!C51</f>
        <v>6</v>
      </c>
      <c r="C50" s="12">
        <f>Description!F51</f>
        <v>4</v>
      </c>
      <c r="D50" s="16"/>
    </row>
    <row r="51" spans="1:4" ht="14.25" customHeight="1" x14ac:dyDescent="0.3">
      <c r="B51" s="12">
        <f>Description!C52</f>
        <v>5</v>
      </c>
      <c r="C51" s="12">
        <f>Description!F52</f>
        <v>7</v>
      </c>
      <c r="D51" s="16"/>
    </row>
    <row r="52" spans="1:4" ht="14.25" customHeight="1" x14ac:dyDescent="0.3">
      <c r="B52" s="12">
        <f>Description!C53</f>
        <v>3</v>
      </c>
      <c r="C52" s="12">
        <f>Description!F53</f>
        <v>6</v>
      </c>
      <c r="D52" s="16"/>
    </row>
    <row r="53" spans="1:4" ht="14.25" customHeight="1" x14ac:dyDescent="0.3">
      <c r="B53" s="12">
        <f>Description!C54</f>
        <v>5</v>
      </c>
      <c r="C53" s="12">
        <f>Description!F54</f>
        <v>5</v>
      </c>
      <c r="D53" s="16"/>
    </row>
    <row r="54" spans="1:4" ht="14.25" customHeight="1" x14ac:dyDescent="0.3">
      <c r="B54" s="12">
        <f>Description!C55</f>
        <v>4</v>
      </c>
      <c r="C54" s="12">
        <f>Description!F55</f>
        <v>6</v>
      </c>
      <c r="D54" s="16"/>
    </row>
    <row r="55" spans="1:4" ht="14.25" customHeight="1" x14ac:dyDescent="0.3">
      <c r="B55" s="12">
        <f>Description!C56</f>
        <v>6</v>
      </c>
      <c r="C55" s="12">
        <f>Description!F56</f>
        <v>5</v>
      </c>
      <c r="D55" s="16"/>
    </row>
    <row r="56" spans="1:4" ht="14.25" customHeight="1" x14ac:dyDescent="0.3">
      <c r="B56" s="12">
        <f>Description!C57</f>
        <v>5</v>
      </c>
      <c r="C56" s="12">
        <f>Description!F57</f>
        <v>6</v>
      </c>
      <c r="D56" s="16"/>
    </row>
    <row r="57" spans="1:4" ht="14.25" customHeight="1" x14ac:dyDescent="0.3">
      <c r="B57" s="12">
        <f>Description!C58</f>
        <v>9</v>
      </c>
      <c r="C57" s="12">
        <f>Description!F58</f>
        <v>4</v>
      </c>
      <c r="D57" s="16"/>
    </row>
    <row r="58" spans="1:4" ht="14.25" customHeight="1" x14ac:dyDescent="0.3">
      <c r="B58" s="12">
        <f>Description!C59</f>
        <v>8</v>
      </c>
      <c r="C58" s="12">
        <f>Description!F59</f>
        <v>4</v>
      </c>
      <c r="D58" s="16"/>
    </row>
    <row r="59" spans="1:4" ht="14.25" customHeight="1" x14ac:dyDescent="0.3">
      <c r="B59" s="12">
        <f>Description!C60</f>
        <v>6</v>
      </c>
      <c r="C59" s="12">
        <f>Description!F60</f>
        <v>5</v>
      </c>
      <c r="D59" s="16"/>
    </row>
    <row r="60" spans="1:4" ht="14.25" customHeight="1" x14ac:dyDescent="0.3">
      <c r="B60" s="13"/>
      <c r="C60" s="12">
        <f>Description!F61</f>
        <v>6</v>
      </c>
      <c r="D60" s="16"/>
    </row>
    <row r="61" spans="1:4" ht="14.25" customHeight="1" x14ac:dyDescent="0.3">
      <c r="B61" s="13"/>
      <c r="C61" s="12">
        <f>Description!F62</f>
        <v>7</v>
      </c>
      <c r="D61" s="16"/>
    </row>
    <row r="62" spans="1:4" ht="14.25" customHeight="1" x14ac:dyDescent="0.3">
      <c r="B62" s="13"/>
      <c r="C62" s="12">
        <f>Description!F63</f>
        <v>8</v>
      </c>
      <c r="D62" s="16"/>
    </row>
    <row r="63" spans="1:4" ht="14.25" customHeight="1" x14ac:dyDescent="0.3">
      <c r="B63" s="13"/>
      <c r="C63" s="13"/>
      <c r="D63" s="16"/>
    </row>
    <row r="64" spans="1:4" ht="14.25" customHeight="1" x14ac:dyDescent="0.3">
      <c r="A64" s="4" t="s">
        <v>0</v>
      </c>
      <c r="B64" s="12">
        <f>COUNT(B4:B62)</f>
        <v>56</v>
      </c>
      <c r="C64" s="12">
        <f>COUNT(C4:C62)</f>
        <v>59</v>
      </c>
      <c r="D64" s="16"/>
    </row>
    <row r="65" spans="1:5" ht="14.25" customHeight="1" x14ac:dyDescent="0.3">
      <c r="A65" s="4" t="s">
        <v>30</v>
      </c>
      <c r="B65" s="12">
        <f>AVERAGE(B4:B59)</f>
        <v>6.3928571428571432</v>
      </c>
      <c r="C65" s="12">
        <f>AVERAGE(C4:C62)</f>
        <v>5.6271186440677967</v>
      </c>
      <c r="D65" s="16"/>
    </row>
    <row r="66" spans="1:5" ht="14.25" customHeight="1" x14ac:dyDescent="0.3">
      <c r="A66" s="4" t="s">
        <v>28</v>
      </c>
      <c r="B66" s="12">
        <f>_xlfn.STDEV.S(B4:B59)</f>
        <v>1.9133841645207994</v>
      </c>
      <c r="C66" s="12">
        <f>_xlfn.STDEV.S(C4:C62)</f>
        <v>1.9018893064415578</v>
      </c>
      <c r="D66" s="16"/>
    </row>
    <row r="67" spans="1:5" ht="14.25" customHeight="1" x14ac:dyDescent="0.3">
      <c r="A67" s="4" t="s">
        <v>29</v>
      </c>
      <c r="B67" s="20">
        <f>DEVSQ(B4:B59)</f>
        <v>201.35714285714278</v>
      </c>
      <c r="C67" s="20">
        <f>DEVSQ(C4:C62)</f>
        <v>209.79661016949152</v>
      </c>
      <c r="D67" s="16"/>
    </row>
    <row r="68" spans="1:5" ht="14.25" customHeight="1" thickBot="1" x14ac:dyDescent="0.35">
      <c r="A68" s="4" t="s">
        <v>31</v>
      </c>
      <c r="B68" s="77">
        <f>DEVSQ(B4:B59,C4:C62)</f>
        <v>428</v>
      </c>
      <c r="C68" s="78"/>
      <c r="D68" s="16"/>
    </row>
    <row r="69" spans="1:5" ht="14.25" customHeight="1" x14ac:dyDescent="0.3">
      <c r="B69" s="13"/>
      <c r="C69" s="79" t="s">
        <v>5</v>
      </c>
      <c r="D69" s="80"/>
      <c r="E69" s="23" t="s">
        <v>9</v>
      </c>
    </row>
    <row r="70" spans="1:5" ht="14.25" customHeight="1" x14ac:dyDescent="0.3">
      <c r="A70" s="4" t="s">
        <v>32</v>
      </c>
      <c r="B70" s="22">
        <f>(B65-C65)/(B66^2/B64+C66^2/C64)^0.5</f>
        <v>2.1513932545483021</v>
      </c>
      <c r="C70" s="24">
        <v>1.96</v>
      </c>
      <c r="D70" s="16"/>
      <c r="E70" s="25">
        <f>2*(1-_xlfn.NORM.S.DIST(B70,TRUE))</f>
        <v>3.1445173164116547E-2</v>
      </c>
    </row>
    <row r="71" spans="1:5" ht="14.25" customHeight="1" x14ac:dyDescent="0.3">
      <c r="A71" s="4" t="s">
        <v>33</v>
      </c>
      <c r="B71" s="22">
        <f>(B65-C65)/((((B64-1)*B66^2+(C64-1)*C66^2)/(B64+C64-2))*(1/B64+1/C64))^0.5</f>
        <v>2.1517344542659549</v>
      </c>
      <c r="C71" s="24">
        <f>_xlfn.T.INV.2T(0.05,113)</f>
        <v>1.9811803594146622</v>
      </c>
      <c r="D71" s="17" t="s">
        <v>6</v>
      </c>
      <c r="E71" s="25">
        <f>_xlfn.T.TEST(B4:B59,C4:C62,2,2)</f>
        <v>3.3546745339486136E-2</v>
      </c>
    </row>
    <row r="72" spans="1:5" ht="14.25" customHeight="1" thickBot="1" x14ac:dyDescent="0.35">
      <c r="A72" s="4" t="s">
        <v>34</v>
      </c>
      <c r="B72" s="22">
        <f>(B68-B67-C67)*(B64+C64-2)/(B67+C67)</f>
        <v>4.6299611616752268</v>
      </c>
      <c r="C72" s="26">
        <f>_xlfn.F.INV(0.95,1,113)</f>
        <v>3.9250756165304033</v>
      </c>
      <c r="D72" s="27" t="s">
        <v>7</v>
      </c>
      <c r="E72" s="28"/>
    </row>
    <row r="73" spans="1:5" ht="14.25" customHeight="1" x14ac:dyDescent="0.3">
      <c r="A73" s="4" t="s">
        <v>35</v>
      </c>
      <c r="B73" s="2">
        <f>(((B64-1)*B66^2+(C64-1)*C66^2)/(B64+C64-2))^0.5</f>
        <v>1.9074928015188732</v>
      </c>
    </row>
    <row r="74" spans="1:5" ht="14.25" customHeight="1" x14ac:dyDescent="0.3">
      <c r="C74" s="29" t="s">
        <v>14</v>
      </c>
      <c r="D74" s="4" t="s">
        <v>15</v>
      </c>
      <c r="E74" s="29" t="s">
        <v>9</v>
      </c>
    </row>
    <row r="75" spans="1:5" ht="14.25" customHeight="1" x14ac:dyDescent="0.3">
      <c r="A75" s="4" t="s">
        <v>36</v>
      </c>
      <c r="B75" s="12">
        <f>(B65-C65)/B73</f>
        <v>0.40143716305488247</v>
      </c>
      <c r="C75" s="12">
        <f>1/B64+1/C64+B75^2/(B64+C64-2)</f>
        <v>3.6232417486963105E-2</v>
      </c>
      <c r="D75" s="17">
        <f>B75/C75^0.5</f>
        <v>2.1089627981758059</v>
      </c>
      <c r="E75" s="19">
        <f>2*(1-_xlfn.NORM.S.DIST(D75,TRUE))</f>
        <v>3.4947792898663677E-2</v>
      </c>
    </row>
    <row r="76" spans="1:5" ht="14.25" customHeight="1" x14ac:dyDescent="0.3">
      <c r="A76" s="4" t="s">
        <v>37</v>
      </c>
      <c r="B76" s="2">
        <f>B75*(1-3/(4*(B64+C64)-9))</f>
        <v>0.39876684933167927</v>
      </c>
      <c r="C76" s="2">
        <f>(1/B64+1/C64)*(1-3/(4*(B64+C64)-9))+B76^2/(B64+C64-2)</f>
        <v>3.5981980326155683E-2</v>
      </c>
      <c r="D76" s="17">
        <f>B76/C76^0.5</f>
        <v>2.1022120253810277</v>
      </c>
      <c r="E76" s="19">
        <f>2*(1-_xlfn.NORM.S.DIST(D76,TRUE))</f>
        <v>3.5534706873299848E-2</v>
      </c>
    </row>
    <row r="77" spans="1:5" x14ac:dyDescent="0.3">
      <c r="A77" s="21" t="s">
        <v>38</v>
      </c>
      <c r="B77" s="2">
        <f>(B65-C65)/C66</f>
        <v>0.40261990863287739</v>
      </c>
      <c r="C77" s="2">
        <f>1/B64+1/C64+B77^2/(2*C64-2)</f>
        <v>3.6203733251477348E-2</v>
      </c>
      <c r="D77" s="17">
        <f>B77/C77^0.5</f>
        <v>2.1160141511105515</v>
      </c>
      <c r="E77" s="19">
        <f>2*(1-_xlfn.NORM.S.DIST(D77,TRUE))</f>
        <v>3.4343604041670028E-2</v>
      </c>
    </row>
  </sheetData>
  <mergeCells count="2">
    <mergeCell ref="B68:C68"/>
    <mergeCell ref="C69:D69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EE0A2-7C80-499D-A7FE-B837412855CB}">
  <dimension ref="A1:G73"/>
  <sheetViews>
    <sheetView zoomScale="70" zoomScaleNormal="70" workbookViewId="0"/>
  </sheetViews>
  <sheetFormatPr baseColWidth="10" defaultRowHeight="14.4" x14ac:dyDescent="0.3"/>
  <cols>
    <col min="1" max="1" width="18.6640625" style="3" customWidth="1"/>
    <col min="2" max="2" width="12.88671875" style="1" customWidth="1"/>
    <col min="3" max="3" width="10.88671875" style="1" customWidth="1"/>
    <col min="4" max="4" width="9.109375" customWidth="1"/>
    <col min="5" max="5" width="4" customWidth="1"/>
    <col min="7" max="7" width="12" bestFit="1" customWidth="1"/>
  </cols>
  <sheetData>
    <row r="1" spans="1:4" s="7" customFormat="1" ht="13.5" customHeight="1" x14ac:dyDescent="0.3">
      <c r="A1" s="5" t="s">
        <v>70</v>
      </c>
    </row>
    <row r="2" spans="1:4" s="7" customFormat="1" ht="13.5" customHeight="1" x14ac:dyDescent="0.3">
      <c r="A2" s="5"/>
      <c r="B2" s="6"/>
      <c r="C2" s="6"/>
    </row>
    <row r="3" spans="1:4" s="10" customFormat="1" ht="28.5" customHeight="1" x14ac:dyDescent="0.3">
      <c r="B3" s="30" t="s">
        <v>3</v>
      </c>
      <c r="C3" s="30" t="s">
        <v>4</v>
      </c>
    </row>
    <row r="4" spans="1:4" ht="13.5" customHeight="1" x14ac:dyDescent="0.3">
      <c r="B4" s="12">
        <v>4</v>
      </c>
      <c r="C4" s="12">
        <v>2</v>
      </c>
      <c r="D4" s="16"/>
    </row>
    <row r="5" spans="1:4" ht="13.5" customHeight="1" x14ac:dyDescent="0.3">
      <c r="B5" s="12">
        <v>5</v>
      </c>
      <c r="C5" s="12">
        <v>3</v>
      </c>
      <c r="D5" s="16"/>
    </row>
    <row r="6" spans="1:4" ht="13.5" customHeight="1" x14ac:dyDescent="0.3">
      <c r="B6" s="12">
        <v>2</v>
      </c>
      <c r="C6" s="12">
        <v>5</v>
      </c>
      <c r="D6" s="16"/>
    </row>
    <row r="7" spans="1:4" ht="13.5" customHeight="1" x14ac:dyDescent="0.3">
      <c r="B7" s="12">
        <v>6</v>
      </c>
      <c r="C7" s="12">
        <v>6</v>
      </c>
      <c r="D7" s="16"/>
    </row>
    <row r="8" spans="1:4" ht="13.5" customHeight="1" x14ac:dyDescent="0.3">
      <c r="B8" s="12">
        <v>5</v>
      </c>
      <c r="C8" s="12">
        <v>5</v>
      </c>
      <c r="D8" s="16"/>
    </row>
    <row r="9" spans="1:4" ht="13.5" customHeight="1" x14ac:dyDescent="0.3">
      <c r="B9" s="12">
        <v>6</v>
      </c>
      <c r="C9" s="12">
        <v>4</v>
      </c>
      <c r="D9" s="16"/>
    </row>
    <row r="10" spans="1:4" ht="13.5" customHeight="1" x14ac:dyDescent="0.3">
      <c r="B10" s="12">
        <v>5</v>
      </c>
      <c r="C10" s="12">
        <v>6</v>
      </c>
      <c r="D10" s="16"/>
    </row>
    <row r="11" spans="1:4" ht="13.5" customHeight="1" x14ac:dyDescent="0.3">
      <c r="B11" s="12">
        <v>2</v>
      </c>
      <c r="C11" s="12">
        <v>2</v>
      </c>
      <c r="D11" s="16"/>
    </row>
    <row r="12" spans="1:4" ht="13.5" customHeight="1" x14ac:dyDescent="0.3">
      <c r="B12" s="12">
        <v>8</v>
      </c>
      <c r="C12" s="12">
        <v>8</v>
      </c>
      <c r="D12" s="16"/>
    </row>
    <row r="13" spans="1:4" ht="13.5" customHeight="1" x14ac:dyDescent="0.3">
      <c r="B13" s="12">
        <v>9</v>
      </c>
      <c r="C13" s="12">
        <v>9</v>
      </c>
      <c r="D13" s="16"/>
    </row>
    <row r="14" spans="1:4" ht="13.5" customHeight="1" x14ac:dyDescent="0.3">
      <c r="B14" s="12">
        <v>5</v>
      </c>
      <c r="C14" s="12">
        <v>6</v>
      </c>
      <c r="D14" s="16"/>
    </row>
    <row r="15" spans="1:4" ht="13.5" customHeight="1" x14ac:dyDescent="0.3">
      <c r="B15" s="12">
        <v>8</v>
      </c>
      <c r="C15" s="12">
        <v>5</v>
      </c>
      <c r="D15" s="16"/>
    </row>
    <row r="16" spans="1:4" ht="13.5" customHeight="1" x14ac:dyDescent="0.3">
      <c r="B16" s="12">
        <v>8</v>
      </c>
      <c r="C16" s="12">
        <v>5</v>
      </c>
      <c r="D16" s="16"/>
    </row>
    <row r="17" spans="2:4" ht="13.5" customHeight="1" x14ac:dyDescent="0.3">
      <c r="B17" s="12">
        <v>4</v>
      </c>
      <c r="C17" s="12">
        <v>3</v>
      </c>
      <c r="D17" s="16"/>
    </row>
    <row r="18" spans="2:4" ht="13.5" customHeight="1" x14ac:dyDescent="0.3">
      <c r="B18" s="12">
        <v>6</v>
      </c>
      <c r="C18" s="12">
        <v>3</v>
      </c>
      <c r="D18" s="16"/>
    </row>
    <row r="19" spans="2:4" ht="13.5" customHeight="1" x14ac:dyDescent="0.3">
      <c r="B19" s="12">
        <v>5</v>
      </c>
      <c r="C19" s="12">
        <v>5</v>
      </c>
      <c r="D19" s="16"/>
    </row>
    <row r="20" spans="2:4" ht="13.5" customHeight="1" x14ac:dyDescent="0.3">
      <c r="B20" s="12">
        <v>6</v>
      </c>
      <c r="C20" s="12">
        <v>4</v>
      </c>
      <c r="D20" s="16"/>
    </row>
    <row r="21" spans="2:4" ht="13.5" customHeight="1" x14ac:dyDescent="0.3">
      <c r="B21" s="12">
        <v>4</v>
      </c>
      <c r="C21" s="12">
        <v>6</v>
      </c>
      <c r="D21" s="16"/>
    </row>
    <row r="22" spans="2:4" ht="13.5" customHeight="1" x14ac:dyDescent="0.3">
      <c r="B22" s="12">
        <v>6</v>
      </c>
      <c r="C22" s="12">
        <v>3</v>
      </c>
      <c r="D22" s="16"/>
    </row>
    <row r="23" spans="2:4" ht="13.5" customHeight="1" x14ac:dyDescent="0.3">
      <c r="B23" s="12">
        <v>3</v>
      </c>
      <c r="C23" s="12">
        <v>2</v>
      </c>
      <c r="D23" s="16"/>
    </row>
    <row r="24" spans="2:4" ht="13.5" customHeight="1" x14ac:dyDescent="0.3">
      <c r="B24" s="12">
        <v>5</v>
      </c>
      <c r="C24" s="12">
        <v>3</v>
      </c>
      <c r="D24" s="16"/>
    </row>
    <row r="25" spans="2:4" ht="13.5" customHeight="1" x14ac:dyDescent="0.3">
      <c r="B25" s="12">
        <v>8</v>
      </c>
      <c r="C25" s="12">
        <v>6</v>
      </c>
      <c r="D25" s="16"/>
    </row>
    <row r="26" spans="2:4" ht="13.5" customHeight="1" x14ac:dyDescent="0.3">
      <c r="B26" s="12">
        <v>6</v>
      </c>
      <c r="C26" s="12">
        <v>8</v>
      </c>
      <c r="D26" s="16"/>
    </row>
    <row r="27" spans="2:4" ht="13.5" customHeight="1" x14ac:dyDescent="0.3">
      <c r="B27" s="12">
        <v>2</v>
      </c>
      <c r="C27" s="12">
        <v>4</v>
      </c>
      <c r="D27" s="16"/>
    </row>
    <row r="28" spans="2:4" ht="13.5" customHeight="1" x14ac:dyDescent="0.3">
      <c r="B28" s="12">
        <v>5</v>
      </c>
      <c r="C28" s="12">
        <v>8</v>
      </c>
      <c r="D28" s="16"/>
    </row>
    <row r="29" spans="2:4" ht="13.5" customHeight="1" x14ac:dyDescent="0.3">
      <c r="B29" s="12">
        <v>3</v>
      </c>
      <c r="C29" s="12">
        <v>5</v>
      </c>
      <c r="D29" s="16"/>
    </row>
    <row r="30" spans="2:4" ht="13.5" customHeight="1" x14ac:dyDescent="0.3">
      <c r="B30" s="12">
        <v>7</v>
      </c>
      <c r="C30" s="12">
        <v>7</v>
      </c>
      <c r="D30" s="16"/>
    </row>
    <row r="31" spans="2:4" ht="13.5" customHeight="1" x14ac:dyDescent="0.3">
      <c r="B31" s="12">
        <v>5</v>
      </c>
      <c r="C31" s="12">
        <v>3</v>
      </c>
      <c r="D31" s="16"/>
    </row>
    <row r="32" spans="2:4" ht="13.5" customHeight="1" x14ac:dyDescent="0.3">
      <c r="B32" s="12">
        <v>4</v>
      </c>
      <c r="C32" s="12">
        <v>6</v>
      </c>
      <c r="D32" s="16"/>
    </row>
    <row r="33" spans="2:4" ht="13.5" customHeight="1" x14ac:dyDescent="0.3">
      <c r="B33" s="12">
        <v>6</v>
      </c>
      <c r="C33" s="12">
        <v>8</v>
      </c>
      <c r="D33" s="16"/>
    </row>
    <row r="34" spans="2:4" ht="13.5" customHeight="1" x14ac:dyDescent="0.3">
      <c r="B34" s="12">
        <v>7</v>
      </c>
      <c r="C34" s="12">
        <v>6</v>
      </c>
      <c r="D34" s="16"/>
    </row>
    <row r="35" spans="2:4" ht="13.5" customHeight="1" x14ac:dyDescent="0.3">
      <c r="B35" s="12">
        <v>7</v>
      </c>
      <c r="C35" s="12">
        <v>5</v>
      </c>
      <c r="D35" s="16"/>
    </row>
    <row r="36" spans="2:4" ht="13.5" customHeight="1" x14ac:dyDescent="0.3">
      <c r="B36" s="12">
        <v>5</v>
      </c>
      <c r="C36" s="12">
        <v>4</v>
      </c>
      <c r="D36" s="16"/>
    </row>
    <row r="37" spans="2:4" ht="13.5" customHeight="1" x14ac:dyDescent="0.3">
      <c r="B37" s="12">
        <v>6</v>
      </c>
      <c r="C37" s="12">
        <v>6</v>
      </c>
      <c r="D37" s="16"/>
    </row>
    <row r="38" spans="2:4" ht="13.5" customHeight="1" x14ac:dyDescent="0.3">
      <c r="B38" s="12">
        <v>4</v>
      </c>
      <c r="C38" s="12">
        <v>7</v>
      </c>
      <c r="D38" s="16"/>
    </row>
    <row r="39" spans="2:4" ht="13.5" customHeight="1" x14ac:dyDescent="0.3">
      <c r="B39" s="12">
        <v>5</v>
      </c>
      <c r="C39" s="12">
        <v>7</v>
      </c>
      <c r="D39" s="16"/>
    </row>
    <row r="40" spans="2:4" ht="13.5" customHeight="1" x14ac:dyDescent="0.3">
      <c r="B40" s="12">
        <v>6</v>
      </c>
      <c r="C40" s="12">
        <v>5</v>
      </c>
      <c r="D40" s="16"/>
    </row>
    <row r="41" spans="2:4" ht="13.5" customHeight="1" x14ac:dyDescent="0.3">
      <c r="B41" s="12">
        <v>4</v>
      </c>
      <c r="C41" s="12">
        <v>6</v>
      </c>
      <c r="D41" s="16"/>
    </row>
    <row r="42" spans="2:4" ht="13.5" customHeight="1" x14ac:dyDescent="0.3">
      <c r="B42" s="12">
        <v>5</v>
      </c>
      <c r="C42" s="12">
        <v>9</v>
      </c>
      <c r="D42" s="16"/>
    </row>
    <row r="43" spans="2:4" ht="13.5" customHeight="1" x14ac:dyDescent="0.3">
      <c r="B43" s="12">
        <v>6</v>
      </c>
      <c r="C43" s="12">
        <v>5</v>
      </c>
      <c r="D43" s="16"/>
    </row>
    <row r="44" spans="2:4" ht="13.5" customHeight="1" x14ac:dyDescent="0.3">
      <c r="B44" s="12">
        <v>4</v>
      </c>
      <c r="C44" s="12">
        <v>1</v>
      </c>
      <c r="D44" s="16"/>
    </row>
    <row r="45" spans="2:4" ht="13.5" customHeight="1" x14ac:dyDescent="0.3">
      <c r="B45" s="12">
        <v>5</v>
      </c>
      <c r="C45" s="12">
        <v>2</v>
      </c>
      <c r="D45" s="16"/>
    </row>
    <row r="46" spans="2:4" ht="13.5" customHeight="1" x14ac:dyDescent="0.3">
      <c r="B46" s="12">
        <v>6</v>
      </c>
      <c r="C46" s="12">
        <v>6</v>
      </c>
      <c r="D46" s="16"/>
    </row>
    <row r="47" spans="2:4" ht="13.5" customHeight="1" x14ac:dyDescent="0.3">
      <c r="B47" s="12">
        <v>5</v>
      </c>
      <c r="C47" s="12">
        <v>5</v>
      </c>
      <c r="D47" s="16"/>
    </row>
    <row r="48" spans="2:4" ht="13.5" customHeight="1" x14ac:dyDescent="0.3">
      <c r="B48" s="12">
        <v>9</v>
      </c>
      <c r="C48" s="12">
        <v>2</v>
      </c>
      <c r="D48" s="16"/>
    </row>
    <row r="49" spans="1:4" ht="13.5" customHeight="1" x14ac:dyDescent="0.3">
      <c r="B49" s="12">
        <v>2</v>
      </c>
      <c r="C49" s="12">
        <v>3</v>
      </c>
      <c r="D49" s="16"/>
    </row>
    <row r="50" spans="1:4" ht="13.5" customHeight="1" x14ac:dyDescent="0.3">
      <c r="B50" s="12">
        <v>6</v>
      </c>
      <c r="C50" s="12">
        <v>5</v>
      </c>
      <c r="D50" s="16"/>
    </row>
    <row r="51" spans="1:4" ht="13.5" customHeight="1" x14ac:dyDescent="0.3">
      <c r="B51" s="12">
        <v>5</v>
      </c>
      <c r="C51" s="12">
        <v>6</v>
      </c>
      <c r="D51" s="16"/>
    </row>
    <row r="52" spans="1:4" ht="13.5" customHeight="1" x14ac:dyDescent="0.3">
      <c r="B52" s="12">
        <v>2</v>
      </c>
      <c r="C52" s="12">
        <v>8</v>
      </c>
      <c r="D52" s="16"/>
    </row>
    <row r="53" spans="1:4" ht="13.5" customHeight="1" x14ac:dyDescent="0.3">
      <c r="B53" s="12">
        <v>3</v>
      </c>
      <c r="C53" s="12">
        <v>5</v>
      </c>
      <c r="D53" s="16"/>
    </row>
    <row r="54" spans="1:4" ht="13.5" customHeight="1" x14ac:dyDescent="0.3">
      <c r="B54" s="12">
        <v>5</v>
      </c>
      <c r="C54" s="12">
        <v>6</v>
      </c>
      <c r="D54" s="16"/>
    </row>
    <row r="55" spans="1:4" ht="13.5" customHeight="1" x14ac:dyDescent="0.3">
      <c r="B55" s="12">
        <v>5</v>
      </c>
      <c r="C55" s="12">
        <v>6</v>
      </c>
      <c r="D55" s="16"/>
    </row>
    <row r="56" spans="1:4" ht="13.5" customHeight="1" x14ac:dyDescent="0.3">
      <c r="B56" s="12">
        <v>4</v>
      </c>
      <c r="C56" s="12">
        <v>5</v>
      </c>
      <c r="D56" s="16"/>
    </row>
    <row r="57" spans="1:4" ht="13.5" customHeight="1" x14ac:dyDescent="0.3">
      <c r="B57" s="12">
        <v>4</v>
      </c>
      <c r="C57" s="12">
        <v>3</v>
      </c>
      <c r="D57" s="16"/>
    </row>
    <row r="58" spans="1:4" ht="13.5" customHeight="1" x14ac:dyDescent="0.3">
      <c r="B58" s="12">
        <v>6</v>
      </c>
      <c r="C58" s="12">
        <v>5</v>
      </c>
      <c r="D58" s="16"/>
    </row>
    <row r="59" spans="1:4" ht="13.5" customHeight="1" x14ac:dyDescent="0.3">
      <c r="B59" s="12">
        <v>4</v>
      </c>
      <c r="C59" s="12">
        <v>9</v>
      </c>
      <c r="D59" s="16"/>
    </row>
    <row r="60" spans="1:4" ht="13.5" customHeight="1" x14ac:dyDescent="0.3">
      <c r="B60" s="13"/>
      <c r="C60" s="12">
        <v>5</v>
      </c>
      <c r="D60" s="16"/>
    </row>
    <row r="61" spans="1:4" ht="13.5" customHeight="1" x14ac:dyDescent="0.3">
      <c r="B61" s="13"/>
      <c r="C61" s="12">
        <v>6</v>
      </c>
      <c r="D61" s="16"/>
    </row>
    <row r="62" spans="1:4" ht="13.5" customHeight="1" x14ac:dyDescent="0.3">
      <c r="B62" s="13"/>
      <c r="C62" s="12">
        <v>5</v>
      </c>
      <c r="D62" s="16"/>
    </row>
    <row r="63" spans="1:4" ht="13.5" customHeight="1" x14ac:dyDescent="0.3">
      <c r="B63" s="13"/>
      <c r="C63" s="13"/>
      <c r="D63" s="16"/>
    </row>
    <row r="64" spans="1:4" ht="12" customHeight="1" x14ac:dyDescent="0.3">
      <c r="A64" s="4" t="s">
        <v>0</v>
      </c>
      <c r="B64" s="12">
        <f>COUNT(B4:B62)</f>
        <v>56</v>
      </c>
      <c r="C64" s="12">
        <f>COUNT(C4:C62)</f>
        <v>59</v>
      </c>
      <c r="D64" s="16"/>
    </row>
    <row r="65" spans="1:7" ht="12" customHeight="1" x14ac:dyDescent="0.3">
      <c r="A65" s="4" t="s">
        <v>1</v>
      </c>
      <c r="B65" s="12">
        <f>AVERAGE(B4:B59)</f>
        <v>5.1428571428571432</v>
      </c>
      <c r="C65" s="12">
        <f>AVERAGE(C4:C62)</f>
        <v>5.1355932203389827</v>
      </c>
      <c r="D65" s="16"/>
    </row>
    <row r="66" spans="1:7" ht="12" customHeight="1" x14ac:dyDescent="0.3">
      <c r="A66" s="4" t="s">
        <v>12</v>
      </c>
      <c r="B66" s="12">
        <f>_xlfn.STDEV.S(B4:B59)</f>
        <v>1.699503365195753</v>
      </c>
      <c r="C66" s="12">
        <f>_xlfn.STDEV.S(C4:C62)</f>
        <v>1.9249507572621896</v>
      </c>
      <c r="D66" s="16"/>
    </row>
    <row r="67" spans="1:7" ht="12" customHeight="1" x14ac:dyDescent="0.3">
      <c r="A67" s="4" t="s">
        <v>13</v>
      </c>
      <c r="B67" s="12">
        <f>(((B64-1)*B66^2+(C64-1)*C66^2)/(B64+C64-2))^0.5</f>
        <v>1.818713921503132</v>
      </c>
      <c r="C67" s="13"/>
      <c r="D67" s="16"/>
    </row>
    <row r="68" spans="1:7" ht="13.5" customHeight="1" x14ac:dyDescent="0.3">
      <c r="A68" s="4" t="s">
        <v>16</v>
      </c>
      <c r="B68" s="12">
        <f>(B65-C65)/B67</f>
        <v>3.9939885169829551E-3</v>
      </c>
      <c r="C68" s="13"/>
      <c r="D68" s="16"/>
    </row>
    <row r="69" spans="1:7" ht="13.5" customHeight="1" x14ac:dyDescent="0.3">
      <c r="A69" s="4" t="s">
        <v>17</v>
      </c>
      <c r="B69" s="12">
        <f>B68*(1-3/((4*B64+C64)-9))</f>
        <v>3.9502587157021199E-3</v>
      </c>
      <c r="C69" s="13"/>
      <c r="D69" s="16"/>
    </row>
    <row r="70" spans="1:7" ht="13.5" customHeight="1" x14ac:dyDescent="0.3">
      <c r="A70" s="4" t="s">
        <v>18</v>
      </c>
      <c r="B70" s="12">
        <f>(B65-C65)/C66</f>
        <v>3.7735627733624976E-3</v>
      </c>
      <c r="C70" s="13"/>
    </row>
    <row r="71" spans="1:7" x14ac:dyDescent="0.3">
      <c r="A71" s="4" t="s">
        <v>20</v>
      </c>
      <c r="B71" s="2">
        <f>'Taille d''effet post test'!B75-B68</f>
        <v>0.39744317453789951</v>
      </c>
      <c r="D71" s="4" t="s">
        <v>20</v>
      </c>
      <c r="E71" s="19"/>
      <c r="F71" s="19">
        <f>('Taille d''effet post test'!B65-'Taille d''effet post test'!C65-'Taille d''effet ajustée'!B65+'Taille d''effet ajustée'!C65)/'Taille d''effet post test'!B73</f>
        <v>0.39762906348440102</v>
      </c>
      <c r="G71" t="s">
        <v>78</v>
      </c>
    </row>
    <row r="72" spans="1:7" x14ac:dyDescent="0.3">
      <c r="A72" s="4" t="s">
        <v>79</v>
      </c>
      <c r="B72" s="2">
        <f>'Taille d''effet post test'!B76-B69</f>
        <v>0.39481659061597718</v>
      </c>
      <c r="D72" s="4" t="s">
        <v>80</v>
      </c>
      <c r="E72" s="19"/>
      <c r="F72" s="19">
        <f>(1-3/((4*B64+C64)-9))*F71</f>
        <v>0.39327546059953528</v>
      </c>
    </row>
    <row r="73" spans="1:7" x14ac:dyDescent="0.3">
      <c r="A73" s="4" t="s">
        <v>19</v>
      </c>
      <c r="B73" s="2">
        <f>'Taille d''effet post test'!B77-B70</f>
        <v>0.39884634585951489</v>
      </c>
    </row>
  </sheetData>
  <phoneticPr fontId="8" type="noConversion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37A07-6F26-40C4-9AFB-D7DA1D0E6AB4}">
  <dimension ref="A1:J121"/>
  <sheetViews>
    <sheetView zoomScale="110" zoomScaleNormal="110" workbookViewId="0">
      <selection activeCell="J17" sqref="J17"/>
    </sheetView>
  </sheetViews>
  <sheetFormatPr baseColWidth="10" defaultRowHeight="14.4" x14ac:dyDescent="0.3"/>
  <cols>
    <col min="1" max="1" width="14.5546875" customWidth="1"/>
    <col min="2" max="2" width="5.33203125" style="1" customWidth="1"/>
    <col min="3" max="3" width="6.77734375" style="1" customWidth="1"/>
    <col min="4" max="4" width="5.21875" customWidth="1"/>
    <col min="5" max="5" width="15" customWidth="1"/>
    <col min="8" max="8" width="5.33203125" customWidth="1"/>
    <col min="9" max="9" width="5.77734375" customWidth="1"/>
    <col min="10" max="10" width="15.6640625" customWidth="1"/>
  </cols>
  <sheetData>
    <row r="1" spans="1:10" ht="15.6" x14ac:dyDescent="0.3">
      <c r="A1" s="5" t="s">
        <v>126</v>
      </c>
    </row>
    <row r="2" spans="1:10" ht="15.6" x14ac:dyDescent="0.3">
      <c r="A2" s="31" t="s">
        <v>151</v>
      </c>
      <c r="F2" s="70" t="s">
        <v>52</v>
      </c>
      <c r="G2" s="34" t="s">
        <v>152</v>
      </c>
    </row>
    <row r="4" spans="1:10" ht="13.8" customHeight="1" x14ac:dyDescent="0.3">
      <c r="A4" s="32" t="s">
        <v>39</v>
      </c>
      <c r="B4" s="2" t="s">
        <v>141</v>
      </c>
      <c r="C4" s="2" t="s">
        <v>87</v>
      </c>
      <c r="D4" s="98"/>
      <c r="E4" s="90"/>
    </row>
    <row r="5" spans="1:10" x14ac:dyDescent="0.3">
      <c r="A5" s="2">
        <v>5</v>
      </c>
      <c r="B5" s="2">
        <v>1</v>
      </c>
      <c r="C5" s="2">
        <f>A5-$E$5</f>
        <v>-1</v>
      </c>
      <c r="E5" s="99">
        <f t="array" ref="E5:F9">LINEST(A5:A119,B5:B119,FALSE,TRUE)</f>
        <v>6</v>
      </c>
      <c r="F5" s="52">
        <v>0</v>
      </c>
      <c r="H5" s="19" t="s">
        <v>41</v>
      </c>
      <c r="I5" s="4">
        <f>AVERAGE(A5:A119)</f>
        <v>6</v>
      </c>
      <c r="J5" s="19" t="s">
        <v>89</v>
      </c>
    </row>
    <row r="6" spans="1:10" ht="15" customHeight="1" x14ac:dyDescent="0.3">
      <c r="A6" s="2">
        <v>10</v>
      </c>
      <c r="B6" s="2">
        <v>1</v>
      </c>
      <c r="C6" s="2">
        <f>A6-$E$5</f>
        <v>4</v>
      </c>
      <c r="E6" s="19">
        <v>0.18068435039454328</v>
      </c>
      <c r="F6" s="52" t="e">
        <v>#N/A</v>
      </c>
      <c r="H6" s="19" t="s">
        <v>12</v>
      </c>
      <c r="I6" s="96">
        <f>_xlfn.STDEV.S(A5:A119)</f>
        <v>1.9376237934419263</v>
      </c>
      <c r="J6" s="19" t="s">
        <v>90</v>
      </c>
    </row>
    <row r="7" spans="1:10" x14ac:dyDescent="0.3">
      <c r="A7" s="2">
        <v>2</v>
      </c>
      <c r="B7" s="2">
        <v>1</v>
      </c>
      <c r="C7" s="2">
        <f>A7-$E$5</f>
        <v>-4</v>
      </c>
      <c r="E7" s="89">
        <v>0.90630472854640975</v>
      </c>
      <c r="F7" s="96">
        <v>1.9376237934419265</v>
      </c>
    </row>
    <row r="8" spans="1:10" x14ac:dyDescent="0.3">
      <c r="A8" s="2">
        <v>8</v>
      </c>
      <c r="B8" s="2">
        <v>1</v>
      </c>
      <c r="C8" s="2">
        <f>A8-$E$5</f>
        <v>2</v>
      </c>
      <c r="E8" s="89">
        <v>1102.7102803738317</v>
      </c>
      <c r="F8" s="19">
        <v>114</v>
      </c>
      <c r="H8" s="73"/>
      <c r="I8" s="73"/>
      <c r="J8" s="73"/>
    </row>
    <row r="9" spans="1:10" x14ac:dyDescent="0.3">
      <c r="A9" s="2">
        <v>7</v>
      </c>
      <c r="B9" s="2">
        <v>1</v>
      </c>
      <c r="C9" s="2">
        <f>A9-$E$5</f>
        <v>1</v>
      </c>
      <c r="E9" s="89">
        <v>4140</v>
      </c>
      <c r="F9" s="96">
        <v>428.00000000000006</v>
      </c>
    </row>
    <row r="10" spans="1:10" x14ac:dyDescent="0.3">
      <c r="A10" s="2">
        <v>7</v>
      </c>
      <c r="B10" s="2">
        <v>1</v>
      </c>
      <c r="C10" s="2">
        <f>A10-$E$5</f>
        <v>1</v>
      </c>
    </row>
    <row r="11" spans="1:10" x14ac:dyDescent="0.3">
      <c r="A11" s="2">
        <v>6</v>
      </c>
      <c r="B11" s="2">
        <v>1</v>
      </c>
      <c r="C11" s="2">
        <f>A11-$E$5</f>
        <v>0</v>
      </c>
      <c r="E11" s="90"/>
      <c r="F11" s="90"/>
      <c r="G11" s="90"/>
      <c r="H11" s="90"/>
      <c r="I11" s="90"/>
    </row>
    <row r="12" spans="1:10" x14ac:dyDescent="0.3">
      <c r="A12" s="2">
        <v>4</v>
      </c>
      <c r="B12" s="2">
        <v>1</v>
      </c>
      <c r="C12" s="2">
        <f>A12-$E$5</f>
        <v>-2</v>
      </c>
      <c r="E12" s="91"/>
      <c r="F12" s="92"/>
      <c r="G12" s="90"/>
      <c r="H12" s="90"/>
      <c r="I12" s="90"/>
    </row>
    <row r="13" spans="1:10" x14ac:dyDescent="0.3">
      <c r="A13" s="2">
        <v>8</v>
      </c>
      <c r="B13" s="2">
        <v>1</v>
      </c>
      <c r="C13" s="2">
        <f>A13-$E$5</f>
        <v>2</v>
      </c>
      <c r="E13" s="90"/>
      <c r="F13" s="93"/>
      <c r="G13" s="90"/>
      <c r="H13" s="90"/>
      <c r="I13" s="90"/>
    </row>
    <row r="14" spans="1:10" x14ac:dyDescent="0.3">
      <c r="A14" s="2">
        <v>10</v>
      </c>
      <c r="B14" s="2">
        <v>1</v>
      </c>
      <c r="C14" s="2">
        <f>A14-$E$5</f>
        <v>4</v>
      </c>
      <c r="E14" s="90"/>
      <c r="F14" s="90"/>
      <c r="G14" s="90"/>
      <c r="H14" s="90"/>
      <c r="I14" s="90"/>
    </row>
    <row r="15" spans="1:10" x14ac:dyDescent="0.3">
      <c r="A15" s="2">
        <v>6</v>
      </c>
      <c r="B15" s="2">
        <v>1</v>
      </c>
      <c r="C15" s="2">
        <f>A15-$E$5</f>
        <v>0</v>
      </c>
      <c r="E15" s="90"/>
      <c r="F15" s="90"/>
      <c r="G15" s="90"/>
      <c r="H15" s="90"/>
      <c r="I15" s="90"/>
    </row>
    <row r="16" spans="1:10" x14ac:dyDescent="0.3">
      <c r="A16" s="2">
        <v>7</v>
      </c>
      <c r="B16" s="2">
        <v>1</v>
      </c>
      <c r="C16" s="2">
        <f>A16-$E$5</f>
        <v>1</v>
      </c>
      <c r="E16" s="90"/>
      <c r="F16" s="90"/>
      <c r="G16" s="90"/>
      <c r="H16" s="90"/>
      <c r="I16" s="90"/>
    </row>
    <row r="17" spans="1:10" x14ac:dyDescent="0.3">
      <c r="A17" s="2">
        <v>7</v>
      </c>
      <c r="B17" s="2">
        <v>1</v>
      </c>
      <c r="C17" s="2">
        <f>A17-$E$5</f>
        <v>1</v>
      </c>
      <c r="E17" s="90"/>
      <c r="F17" s="94"/>
      <c r="G17" s="95"/>
      <c r="H17" s="94"/>
      <c r="I17" s="94"/>
      <c r="J17" s="74"/>
    </row>
    <row r="18" spans="1:10" x14ac:dyDescent="0.3">
      <c r="A18" s="2">
        <v>8</v>
      </c>
      <c r="B18" s="2">
        <v>1</v>
      </c>
      <c r="C18" s="2">
        <f>A18-$E$5</f>
        <v>2</v>
      </c>
      <c r="E18" s="90"/>
      <c r="F18" s="90"/>
      <c r="G18" s="90"/>
      <c r="H18" s="90"/>
      <c r="I18" s="90"/>
    </row>
    <row r="19" spans="1:10" x14ac:dyDescent="0.3">
      <c r="A19" s="2">
        <v>10</v>
      </c>
      <c r="B19" s="2">
        <v>1</v>
      </c>
      <c r="C19" s="2">
        <f>A19-$E$5</f>
        <v>4</v>
      </c>
      <c r="E19" s="90"/>
      <c r="F19" s="90"/>
      <c r="G19" s="90"/>
      <c r="H19" s="90"/>
      <c r="I19" s="90"/>
    </row>
    <row r="20" spans="1:10" x14ac:dyDescent="0.3">
      <c r="A20" s="2">
        <v>7</v>
      </c>
      <c r="B20" s="2">
        <v>1</v>
      </c>
      <c r="C20" s="2">
        <f>A20-$E$5</f>
        <v>1</v>
      </c>
    </row>
    <row r="21" spans="1:10" x14ac:dyDescent="0.3">
      <c r="A21" s="2">
        <v>9</v>
      </c>
      <c r="B21" s="2">
        <v>1</v>
      </c>
      <c r="C21" s="2">
        <f>A21-$E$5</f>
        <v>3</v>
      </c>
    </row>
    <row r="22" spans="1:10" x14ac:dyDescent="0.3">
      <c r="A22" s="2">
        <v>3</v>
      </c>
      <c r="B22" s="2">
        <v>1</v>
      </c>
      <c r="C22" s="2">
        <f>A22-$E$5</f>
        <v>-3</v>
      </c>
    </row>
    <row r="23" spans="1:10" x14ac:dyDescent="0.3">
      <c r="A23" s="2">
        <v>6</v>
      </c>
      <c r="B23" s="2">
        <v>1</v>
      </c>
      <c r="C23" s="2">
        <f>A23-$E$5</f>
        <v>0</v>
      </c>
    </row>
    <row r="24" spans="1:10" x14ac:dyDescent="0.3">
      <c r="A24" s="2">
        <v>4</v>
      </c>
      <c r="B24" s="2">
        <v>1</v>
      </c>
      <c r="C24" s="2">
        <f>A24-$E$5</f>
        <v>-2</v>
      </c>
    </row>
    <row r="25" spans="1:10" x14ac:dyDescent="0.3">
      <c r="A25" s="2">
        <v>8</v>
      </c>
      <c r="B25" s="2">
        <v>1</v>
      </c>
      <c r="C25" s="2">
        <f>A25-$E$5</f>
        <v>2</v>
      </c>
    </row>
    <row r="26" spans="1:10" x14ac:dyDescent="0.3">
      <c r="A26" s="2">
        <v>8</v>
      </c>
      <c r="B26" s="2">
        <v>1</v>
      </c>
      <c r="C26" s="2">
        <f>A26-$E$5</f>
        <v>2</v>
      </c>
    </row>
    <row r="27" spans="1:10" x14ac:dyDescent="0.3">
      <c r="A27" s="2">
        <v>5</v>
      </c>
      <c r="B27" s="2">
        <v>1</v>
      </c>
      <c r="C27" s="2">
        <f>A27-$E$5</f>
        <v>-1</v>
      </c>
    </row>
    <row r="28" spans="1:10" x14ac:dyDescent="0.3">
      <c r="A28" s="2">
        <v>3</v>
      </c>
      <c r="B28" s="2">
        <v>1</v>
      </c>
      <c r="C28" s="2">
        <f>A28-$E$5</f>
        <v>-3</v>
      </c>
    </row>
    <row r="29" spans="1:10" x14ac:dyDescent="0.3">
      <c r="A29" s="2">
        <v>6</v>
      </c>
      <c r="B29" s="2">
        <v>1</v>
      </c>
      <c r="C29" s="2">
        <f>A29-$E$5</f>
        <v>0</v>
      </c>
    </row>
    <row r="30" spans="1:10" x14ac:dyDescent="0.3">
      <c r="A30" s="2">
        <v>3</v>
      </c>
      <c r="B30" s="2">
        <v>1</v>
      </c>
      <c r="C30" s="2">
        <f>A30-$E$5</f>
        <v>-3</v>
      </c>
    </row>
    <row r="31" spans="1:10" x14ac:dyDescent="0.3">
      <c r="A31" s="2">
        <v>7</v>
      </c>
      <c r="B31" s="2">
        <v>1</v>
      </c>
      <c r="C31" s="2">
        <f>A31-$E$5</f>
        <v>1</v>
      </c>
    </row>
    <row r="32" spans="1:10" x14ac:dyDescent="0.3">
      <c r="A32" s="2">
        <v>7</v>
      </c>
      <c r="B32" s="2">
        <v>1</v>
      </c>
      <c r="C32" s="2">
        <f>A32-$E$5</f>
        <v>1</v>
      </c>
    </row>
    <row r="33" spans="1:3" x14ac:dyDescent="0.3">
      <c r="A33" s="2">
        <v>5</v>
      </c>
      <c r="B33" s="2">
        <v>1</v>
      </c>
      <c r="C33" s="2">
        <f>A33-$E$5</f>
        <v>-1</v>
      </c>
    </row>
    <row r="34" spans="1:3" x14ac:dyDescent="0.3">
      <c r="A34" s="2">
        <v>8</v>
      </c>
      <c r="B34" s="2">
        <v>1</v>
      </c>
      <c r="C34" s="2">
        <f>A34-$E$5</f>
        <v>2</v>
      </c>
    </row>
    <row r="35" spans="1:3" x14ac:dyDescent="0.3">
      <c r="A35" s="2">
        <v>7</v>
      </c>
      <c r="B35" s="2">
        <v>1</v>
      </c>
      <c r="C35" s="2">
        <f>A35-$E$5</f>
        <v>1</v>
      </c>
    </row>
    <row r="36" spans="1:3" x14ac:dyDescent="0.3">
      <c r="A36" s="2">
        <v>5</v>
      </c>
      <c r="B36" s="2">
        <v>1</v>
      </c>
      <c r="C36" s="2">
        <f>A36-$E$5</f>
        <v>-1</v>
      </c>
    </row>
    <row r="37" spans="1:3" x14ac:dyDescent="0.3">
      <c r="A37" s="2">
        <v>6</v>
      </c>
      <c r="B37" s="2">
        <v>1</v>
      </c>
      <c r="C37" s="2">
        <f>A37-$E$5</f>
        <v>0</v>
      </c>
    </row>
    <row r="38" spans="1:3" x14ac:dyDescent="0.3">
      <c r="A38" s="2">
        <v>9</v>
      </c>
      <c r="B38" s="2">
        <v>1</v>
      </c>
      <c r="C38" s="2">
        <f>A38-$E$5</f>
        <v>3</v>
      </c>
    </row>
    <row r="39" spans="1:3" x14ac:dyDescent="0.3">
      <c r="A39" s="2">
        <v>7</v>
      </c>
      <c r="B39" s="2">
        <v>1</v>
      </c>
      <c r="C39" s="2">
        <f>A39-$E$5</f>
        <v>1</v>
      </c>
    </row>
    <row r="40" spans="1:3" x14ac:dyDescent="0.3">
      <c r="A40" s="2">
        <v>8</v>
      </c>
      <c r="B40" s="2">
        <v>1</v>
      </c>
      <c r="C40" s="2">
        <f>A40-$E$5</f>
        <v>2</v>
      </c>
    </row>
    <row r="41" spans="1:3" x14ac:dyDescent="0.3">
      <c r="A41" s="2">
        <v>7</v>
      </c>
      <c r="B41" s="2">
        <v>1</v>
      </c>
      <c r="C41" s="2">
        <f>A41-$E$5</f>
        <v>1</v>
      </c>
    </row>
    <row r="42" spans="1:3" x14ac:dyDescent="0.3">
      <c r="A42" s="2">
        <v>5</v>
      </c>
      <c r="B42" s="2">
        <v>1</v>
      </c>
      <c r="C42" s="2">
        <f>A42-$E$5</f>
        <v>-1</v>
      </c>
    </row>
    <row r="43" spans="1:3" x14ac:dyDescent="0.3">
      <c r="A43" s="2">
        <v>6</v>
      </c>
      <c r="B43" s="2">
        <v>1</v>
      </c>
      <c r="C43" s="2">
        <f>A43-$E$5</f>
        <v>0</v>
      </c>
    </row>
    <row r="44" spans="1:3" x14ac:dyDescent="0.3">
      <c r="A44" s="2">
        <v>7</v>
      </c>
      <c r="B44" s="2">
        <v>1</v>
      </c>
      <c r="C44" s="2">
        <f>A44-$E$5</f>
        <v>1</v>
      </c>
    </row>
    <row r="45" spans="1:3" x14ac:dyDescent="0.3">
      <c r="A45" s="2">
        <v>5</v>
      </c>
      <c r="B45" s="2">
        <v>1</v>
      </c>
      <c r="C45" s="2">
        <f>A45-$E$5</f>
        <v>-1</v>
      </c>
    </row>
    <row r="46" spans="1:3" x14ac:dyDescent="0.3">
      <c r="A46" s="2">
        <v>6</v>
      </c>
      <c r="B46" s="2">
        <v>1</v>
      </c>
      <c r="C46" s="2">
        <f>A46-$E$5</f>
        <v>0</v>
      </c>
    </row>
    <row r="47" spans="1:3" x14ac:dyDescent="0.3">
      <c r="A47" s="2">
        <v>7</v>
      </c>
      <c r="B47" s="2">
        <v>1</v>
      </c>
      <c r="C47" s="2">
        <f>A47-$E$5</f>
        <v>1</v>
      </c>
    </row>
    <row r="48" spans="1:3" x14ac:dyDescent="0.3">
      <c r="A48" s="2">
        <v>7</v>
      </c>
      <c r="B48" s="2">
        <v>1</v>
      </c>
      <c r="C48" s="2">
        <f>A48-$E$5</f>
        <v>1</v>
      </c>
    </row>
    <row r="49" spans="1:3" x14ac:dyDescent="0.3">
      <c r="A49" s="2">
        <v>10</v>
      </c>
      <c r="B49" s="2">
        <v>1</v>
      </c>
      <c r="C49" s="2">
        <f>A49-$E$5</f>
        <v>4</v>
      </c>
    </row>
    <row r="50" spans="1:3" x14ac:dyDescent="0.3">
      <c r="A50" s="2">
        <v>5</v>
      </c>
      <c r="B50" s="2">
        <v>1</v>
      </c>
      <c r="C50" s="2">
        <f>A50-$E$5</f>
        <v>-1</v>
      </c>
    </row>
    <row r="51" spans="1:3" x14ac:dyDescent="0.3">
      <c r="A51" s="2">
        <v>6</v>
      </c>
      <c r="B51" s="2">
        <v>1</v>
      </c>
      <c r="C51" s="2">
        <f>A51-$E$5</f>
        <v>0</v>
      </c>
    </row>
    <row r="52" spans="1:3" x14ac:dyDescent="0.3">
      <c r="A52" s="2">
        <v>5</v>
      </c>
      <c r="B52" s="2">
        <v>1</v>
      </c>
      <c r="C52" s="2">
        <f>A52-$E$5</f>
        <v>-1</v>
      </c>
    </row>
    <row r="53" spans="1:3" x14ac:dyDescent="0.3">
      <c r="A53" s="2">
        <v>3</v>
      </c>
      <c r="B53" s="2">
        <v>1</v>
      </c>
      <c r="C53" s="2">
        <f>A53-$E$5</f>
        <v>-3</v>
      </c>
    </row>
    <row r="54" spans="1:3" x14ac:dyDescent="0.3">
      <c r="A54" s="2">
        <v>5</v>
      </c>
      <c r="B54" s="2">
        <v>1</v>
      </c>
      <c r="C54" s="2">
        <f>A54-$E$5</f>
        <v>-1</v>
      </c>
    </row>
    <row r="55" spans="1:3" x14ac:dyDescent="0.3">
      <c r="A55" s="2">
        <v>4</v>
      </c>
      <c r="B55" s="2">
        <v>1</v>
      </c>
      <c r="C55" s="2">
        <f>A55-$E$5</f>
        <v>-2</v>
      </c>
    </row>
    <row r="56" spans="1:3" x14ac:dyDescent="0.3">
      <c r="A56" s="2">
        <v>6</v>
      </c>
      <c r="B56" s="2">
        <v>1</v>
      </c>
      <c r="C56" s="2">
        <f>A56-$E$5</f>
        <v>0</v>
      </c>
    </row>
    <row r="57" spans="1:3" x14ac:dyDescent="0.3">
      <c r="A57" s="2">
        <v>5</v>
      </c>
      <c r="B57" s="2">
        <v>1</v>
      </c>
      <c r="C57" s="2">
        <f>A57-$E$5</f>
        <v>-1</v>
      </c>
    </row>
    <row r="58" spans="1:3" x14ac:dyDescent="0.3">
      <c r="A58" s="2">
        <v>9</v>
      </c>
      <c r="B58" s="2">
        <v>1</v>
      </c>
      <c r="C58" s="2">
        <f>A58-$E$5</f>
        <v>3</v>
      </c>
    </row>
    <row r="59" spans="1:3" x14ac:dyDescent="0.3">
      <c r="A59" s="2">
        <v>8</v>
      </c>
      <c r="B59" s="2">
        <v>1</v>
      </c>
      <c r="C59" s="2">
        <f>A59-$E$5</f>
        <v>2</v>
      </c>
    </row>
    <row r="60" spans="1:3" x14ac:dyDescent="0.3">
      <c r="A60" s="2">
        <v>6</v>
      </c>
      <c r="B60" s="2">
        <v>1</v>
      </c>
      <c r="C60" s="2">
        <f>A60-$E$5</f>
        <v>0</v>
      </c>
    </row>
    <row r="61" spans="1:3" x14ac:dyDescent="0.3">
      <c r="A61" s="2">
        <v>5</v>
      </c>
      <c r="B61" s="2">
        <v>1</v>
      </c>
      <c r="C61" s="2">
        <f>A61-$E$5</f>
        <v>-1</v>
      </c>
    </row>
    <row r="62" spans="1:3" x14ac:dyDescent="0.3">
      <c r="A62" s="2">
        <v>4</v>
      </c>
      <c r="B62" s="2">
        <v>1</v>
      </c>
      <c r="C62" s="2">
        <f>A62-$E$5</f>
        <v>-2</v>
      </c>
    </row>
    <row r="63" spans="1:3" x14ac:dyDescent="0.3">
      <c r="A63" s="2">
        <v>6</v>
      </c>
      <c r="B63" s="2">
        <v>1</v>
      </c>
      <c r="C63" s="2">
        <f>A63-$E$5</f>
        <v>0</v>
      </c>
    </row>
    <row r="64" spans="1:3" x14ac:dyDescent="0.3">
      <c r="A64" s="2">
        <v>8</v>
      </c>
      <c r="B64" s="2">
        <v>1</v>
      </c>
      <c r="C64" s="2">
        <f>A64-$E$5</f>
        <v>2</v>
      </c>
    </row>
    <row r="65" spans="1:3" x14ac:dyDescent="0.3">
      <c r="A65" s="2">
        <v>5</v>
      </c>
      <c r="B65" s="2">
        <v>1</v>
      </c>
      <c r="C65" s="2">
        <f>A65-$E$5</f>
        <v>-1</v>
      </c>
    </row>
    <row r="66" spans="1:3" x14ac:dyDescent="0.3">
      <c r="A66" s="2">
        <v>6</v>
      </c>
      <c r="B66" s="2">
        <v>1</v>
      </c>
      <c r="C66" s="2">
        <f>A66-$E$5</f>
        <v>0</v>
      </c>
    </row>
    <row r="67" spans="1:3" x14ac:dyDescent="0.3">
      <c r="A67" s="2">
        <v>6</v>
      </c>
      <c r="B67" s="2">
        <v>1</v>
      </c>
      <c r="C67" s="2">
        <f>A67-$E$5</f>
        <v>0</v>
      </c>
    </row>
    <row r="68" spans="1:3" x14ac:dyDescent="0.3">
      <c r="A68" s="2">
        <v>3</v>
      </c>
      <c r="B68" s="2">
        <v>1</v>
      </c>
      <c r="C68" s="2">
        <f>A68-$E$5</f>
        <v>-3</v>
      </c>
    </row>
    <row r="69" spans="1:3" x14ac:dyDescent="0.3">
      <c r="A69" s="2">
        <v>7</v>
      </c>
      <c r="B69" s="2">
        <v>1</v>
      </c>
      <c r="C69" s="2">
        <f>A69-$E$5</f>
        <v>1</v>
      </c>
    </row>
    <row r="70" spans="1:3" x14ac:dyDescent="0.3">
      <c r="A70" s="2">
        <v>8</v>
      </c>
      <c r="B70" s="2">
        <v>1</v>
      </c>
      <c r="C70" s="2">
        <f>A70-$E$5</f>
        <v>2</v>
      </c>
    </row>
    <row r="71" spans="1:3" x14ac:dyDescent="0.3">
      <c r="A71" s="2">
        <v>9</v>
      </c>
      <c r="B71" s="2">
        <v>1</v>
      </c>
      <c r="C71" s="2">
        <f>A71-$E$5</f>
        <v>3</v>
      </c>
    </row>
    <row r="72" spans="1:3" x14ac:dyDescent="0.3">
      <c r="A72" s="2">
        <v>5</v>
      </c>
      <c r="B72" s="2">
        <v>1</v>
      </c>
      <c r="C72" s="2">
        <f>A72-$E$5</f>
        <v>-1</v>
      </c>
    </row>
    <row r="73" spans="1:3" x14ac:dyDescent="0.3">
      <c r="A73" s="2">
        <v>6</v>
      </c>
      <c r="B73" s="2">
        <v>1</v>
      </c>
      <c r="C73" s="2">
        <f>A73-$E$5</f>
        <v>0</v>
      </c>
    </row>
    <row r="74" spans="1:3" x14ac:dyDescent="0.3">
      <c r="A74" s="2">
        <v>2</v>
      </c>
      <c r="B74" s="2">
        <v>1</v>
      </c>
      <c r="C74" s="2">
        <f>A74-$E$5</f>
        <v>-4</v>
      </c>
    </row>
    <row r="75" spans="1:3" x14ac:dyDescent="0.3">
      <c r="A75" s="2">
        <v>3</v>
      </c>
      <c r="B75" s="2">
        <v>1</v>
      </c>
      <c r="C75" s="2">
        <f>A75-$E$5</f>
        <v>-3</v>
      </c>
    </row>
    <row r="76" spans="1:3" x14ac:dyDescent="0.3">
      <c r="A76" s="2">
        <v>5</v>
      </c>
      <c r="B76" s="2">
        <v>1</v>
      </c>
      <c r="C76" s="2">
        <f>A76-$E$5</f>
        <v>-1</v>
      </c>
    </row>
    <row r="77" spans="1:3" x14ac:dyDescent="0.3">
      <c r="A77" s="2">
        <v>8</v>
      </c>
      <c r="B77" s="2">
        <v>1</v>
      </c>
      <c r="C77" s="2">
        <f>A77-$E$5</f>
        <v>2</v>
      </c>
    </row>
    <row r="78" spans="1:3" x14ac:dyDescent="0.3">
      <c r="A78" s="2">
        <v>5</v>
      </c>
      <c r="B78" s="2">
        <v>1</v>
      </c>
      <c r="C78" s="2">
        <f>A78-$E$5</f>
        <v>-1</v>
      </c>
    </row>
    <row r="79" spans="1:3" x14ac:dyDescent="0.3">
      <c r="A79" s="2">
        <v>6</v>
      </c>
      <c r="B79" s="2">
        <v>1</v>
      </c>
      <c r="C79" s="2">
        <f>A79-$E$5</f>
        <v>0</v>
      </c>
    </row>
    <row r="80" spans="1:3" x14ac:dyDescent="0.3">
      <c r="A80" s="2">
        <v>2</v>
      </c>
      <c r="B80" s="2">
        <v>1</v>
      </c>
      <c r="C80" s="2">
        <f>A80-$E$5</f>
        <v>-4</v>
      </c>
    </row>
    <row r="81" spans="1:3" x14ac:dyDescent="0.3">
      <c r="A81" s="2">
        <v>3</v>
      </c>
      <c r="B81" s="2">
        <v>1</v>
      </c>
      <c r="C81" s="2">
        <f>A81-$E$5</f>
        <v>-3</v>
      </c>
    </row>
    <row r="82" spans="1:3" x14ac:dyDescent="0.3">
      <c r="A82" s="2">
        <v>6</v>
      </c>
      <c r="B82" s="2">
        <v>1</v>
      </c>
      <c r="C82" s="2">
        <f>A82-$E$5</f>
        <v>0</v>
      </c>
    </row>
    <row r="83" spans="1:3" x14ac:dyDescent="0.3">
      <c r="A83" s="2">
        <v>7</v>
      </c>
      <c r="B83" s="2">
        <v>1</v>
      </c>
      <c r="C83" s="2">
        <f>A83-$E$5</f>
        <v>1</v>
      </c>
    </row>
    <row r="84" spans="1:3" x14ac:dyDescent="0.3">
      <c r="A84" s="2">
        <v>6</v>
      </c>
      <c r="B84" s="2">
        <v>1</v>
      </c>
      <c r="C84" s="2">
        <f>A84-$E$5</f>
        <v>0</v>
      </c>
    </row>
    <row r="85" spans="1:3" x14ac:dyDescent="0.3">
      <c r="A85" s="2">
        <v>4</v>
      </c>
      <c r="B85" s="2">
        <v>1</v>
      </c>
      <c r="C85" s="2">
        <f>A85-$E$5</f>
        <v>-2</v>
      </c>
    </row>
    <row r="86" spans="1:3" x14ac:dyDescent="0.3">
      <c r="A86" s="2">
        <v>5</v>
      </c>
      <c r="B86" s="2">
        <v>1</v>
      </c>
      <c r="C86" s="2">
        <f>A86-$E$5</f>
        <v>-1</v>
      </c>
    </row>
    <row r="87" spans="1:3" x14ac:dyDescent="0.3">
      <c r="A87" s="2">
        <v>6</v>
      </c>
      <c r="B87" s="2">
        <v>1</v>
      </c>
      <c r="C87" s="2">
        <f>A87-$E$5</f>
        <v>0</v>
      </c>
    </row>
    <row r="88" spans="1:3" x14ac:dyDescent="0.3">
      <c r="A88" s="2">
        <v>2</v>
      </c>
      <c r="B88" s="2">
        <v>1</v>
      </c>
      <c r="C88" s="2">
        <f>A88-$E$5</f>
        <v>-4</v>
      </c>
    </row>
    <row r="89" spans="1:3" x14ac:dyDescent="0.3">
      <c r="A89" s="2">
        <v>8</v>
      </c>
      <c r="B89" s="2">
        <v>1</v>
      </c>
      <c r="C89" s="2">
        <f>A89-$E$5</f>
        <v>2</v>
      </c>
    </row>
    <row r="90" spans="1:3" x14ac:dyDescent="0.3">
      <c r="A90" s="2">
        <v>9</v>
      </c>
      <c r="B90" s="2">
        <v>1</v>
      </c>
      <c r="C90" s="2">
        <f>A90-$E$5</f>
        <v>3</v>
      </c>
    </row>
    <row r="91" spans="1:3" x14ac:dyDescent="0.3">
      <c r="A91" s="2">
        <v>5</v>
      </c>
      <c r="B91" s="2">
        <v>1</v>
      </c>
      <c r="C91" s="2">
        <f>A91-$E$5</f>
        <v>-1</v>
      </c>
    </row>
    <row r="92" spans="1:3" x14ac:dyDescent="0.3">
      <c r="A92" s="2">
        <v>8</v>
      </c>
      <c r="B92" s="2">
        <v>1</v>
      </c>
      <c r="C92" s="2">
        <f>A92-$E$5</f>
        <v>2</v>
      </c>
    </row>
    <row r="93" spans="1:3" x14ac:dyDescent="0.3">
      <c r="A93" s="2">
        <v>7</v>
      </c>
      <c r="B93" s="2">
        <v>1</v>
      </c>
      <c r="C93" s="2">
        <f>A93-$E$5</f>
        <v>1</v>
      </c>
    </row>
    <row r="94" spans="1:3" x14ac:dyDescent="0.3">
      <c r="A94" s="2">
        <v>7</v>
      </c>
      <c r="B94" s="2">
        <v>1</v>
      </c>
      <c r="C94" s="2">
        <f>A94-$E$5</f>
        <v>1</v>
      </c>
    </row>
    <row r="95" spans="1:3" x14ac:dyDescent="0.3">
      <c r="A95" s="2">
        <v>8</v>
      </c>
      <c r="B95" s="2">
        <v>1</v>
      </c>
      <c r="C95" s="2">
        <f>A95-$E$5</f>
        <v>2</v>
      </c>
    </row>
    <row r="96" spans="1:3" x14ac:dyDescent="0.3">
      <c r="A96" s="2">
        <v>9</v>
      </c>
      <c r="B96" s="2">
        <v>1</v>
      </c>
      <c r="C96" s="2">
        <f>A96-$E$5</f>
        <v>3</v>
      </c>
    </row>
    <row r="97" spans="1:3" x14ac:dyDescent="0.3">
      <c r="A97" s="2">
        <v>6</v>
      </c>
      <c r="B97" s="2">
        <v>1</v>
      </c>
      <c r="C97" s="2">
        <f>A97-$E$5</f>
        <v>0</v>
      </c>
    </row>
    <row r="98" spans="1:3" x14ac:dyDescent="0.3">
      <c r="A98" s="2">
        <v>5</v>
      </c>
      <c r="B98" s="2">
        <v>1</v>
      </c>
      <c r="C98" s="2">
        <f>A98-$E$5</f>
        <v>-1</v>
      </c>
    </row>
    <row r="99" spans="1:3" x14ac:dyDescent="0.3">
      <c r="A99" s="2">
        <v>10</v>
      </c>
      <c r="B99" s="2">
        <v>1</v>
      </c>
      <c r="C99" s="2">
        <f>A99-$E$5</f>
        <v>4</v>
      </c>
    </row>
    <row r="100" spans="1:3" x14ac:dyDescent="0.3">
      <c r="A100" s="2">
        <v>2</v>
      </c>
      <c r="B100" s="2">
        <v>1</v>
      </c>
      <c r="C100" s="2">
        <f>A100-$E$5</f>
        <v>-4</v>
      </c>
    </row>
    <row r="101" spans="1:3" x14ac:dyDescent="0.3">
      <c r="A101" s="2">
        <v>4</v>
      </c>
      <c r="B101" s="2">
        <v>1</v>
      </c>
      <c r="C101" s="2">
        <f>A101-$E$5</f>
        <v>-2</v>
      </c>
    </row>
    <row r="102" spans="1:3" x14ac:dyDescent="0.3">
      <c r="A102" s="2">
        <v>4</v>
      </c>
      <c r="B102" s="2">
        <v>1</v>
      </c>
      <c r="C102" s="2">
        <f>A102-$E$5</f>
        <v>-2</v>
      </c>
    </row>
    <row r="103" spans="1:3" x14ac:dyDescent="0.3">
      <c r="A103" s="2">
        <v>5</v>
      </c>
      <c r="B103" s="2">
        <v>1</v>
      </c>
      <c r="C103" s="2">
        <f>A103-$E$5</f>
        <v>-1</v>
      </c>
    </row>
    <row r="104" spans="1:3" x14ac:dyDescent="0.3">
      <c r="A104" s="2">
        <v>6</v>
      </c>
      <c r="B104" s="2">
        <v>1</v>
      </c>
      <c r="C104" s="2">
        <f>A104-$E$5</f>
        <v>0</v>
      </c>
    </row>
    <row r="105" spans="1:3" x14ac:dyDescent="0.3">
      <c r="A105" s="2">
        <v>3</v>
      </c>
      <c r="B105" s="2">
        <v>1</v>
      </c>
      <c r="C105" s="2">
        <f>A105-$E$5</f>
        <v>-3</v>
      </c>
    </row>
    <row r="106" spans="1:3" x14ac:dyDescent="0.3">
      <c r="A106" s="2">
        <v>5</v>
      </c>
      <c r="B106" s="2">
        <v>1</v>
      </c>
      <c r="C106" s="2">
        <f>A106-$E$5</f>
        <v>-1</v>
      </c>
    </row>
    <row r="107" spans="1:3" x14ac:dyDescent="0.3">
      <c r="A107" s="2">
        <v>4</v>
      </c>
      <c r="B107" s="2">
        <v>1</v>
      </c>
      <c r="C107" s="2">
        <f>A107-$E$5</f>
        <v>-2</v>
      </c>
    </row>
    <row r="108" spans="1:3" x14ac:dyDescent="0.3">
      <c r="A108" s="2">
        <v>7</v>
      </c>
      <c r="B108" s="2">
        <v>1</v>
      </c>
      <c r="C108" s="2">
        <f>A108-$E$5</f>
        <v>1</v>
      </c>
    </row>
    <row r="109" spans="1:3" x14ac:dyDescent="0.3">
      <c r="A109" s="2">
        <v>6</v>
      </c>
      <c r="B109" s="2">
        <v>1</v>
      </c>
      <c r="C109" s="2">
        <f>A109-$E$5</f>
        <v>0</v>
      </c>
    </row>
    <row r="110" spans="1:3" x14ac:dyDescent="0.3">
      <c r="A110" s="2">
        <v>5</v>
      </c>
      <c r="B110" s="2">
        <v>1</v>
      </c>
      <c r="C110" s="2">
        <f>A110-$E$5</f>
        <v>-1</v>
      </c>
    </row>
    <row r="111" spans="1:3" x14ac:dyDescent="0.3">
      <c r="A111" s="2">
        <v>6</v>
      </c>
      <c r="B111" s="2">
        <v>1</v>
      </c>
      <c r="C111" s="2">
        <f>A111-$E$5</f>
        <v>0</v>
      </c>
    </row>
    <row r="112" spans="1:3" x14ac:dyDescent="0.3">
      <c r="A112" s="2">
        <v>5</v>
      </c>
      <c r="B112" s="2">
        <v>1</v>
      </c>
      <c r="C112" s="2">
        <f>A112-$E$5</f>
        <v>-1</v>
      </c>
    </row>
    <row r="113" spans="1:3" x14ac:dyDescent="0.3">
      <c r="A113" s="2">
        <v>6</v>
      </c>
      <c r="B113" s="2">
        <v>1</v>
      </c>
      <c r="C113" s="2">
        <f>A113-$E$5</f>
        <v>0</v>
      </c>
    </row>
    <row r="114" spans="1:3" x14ac:dyDescent="0.3">
      <c r="A114" s="2">
        <v>4</v>
      </c>
      <c r="B114" s="2">
        <v>1</v>
      </c>
      <c r="C114" s="2">
        <f>A114-$E$5</f>
        <v>-2</v>
      </c>
    </row>
    <row r="115" spans="1:3" x14ac:dyDescent="0.3">
      <c r="A115" s="2">
        <v>4</v>
      </c>
      <c r="B115" s="2">
        <v>1</v>
      </c>
      <c r="C115" s="2">
        <f>A115-$E$5</f>
        <v>-2</v>
      </c>
    </row>
    <row r="116" spans="1:3" x14ac:dyDescent="0.3">
      <c r="A116" s="2">
        <v>5</v>
      </c>
      <c r="B116" s="2">
        <v>1</v>
      </c>
      <c r="C116" s="2">
        <f>A116-$E$5</f>
        <v>-1</v>
      </c>
    </row>
    <row r="117" spans="1:3" x14ac:dyDescent="0.3">
      <c r="A117" s="2">
        <v>6</v>
      </c>
      <c r="B117" s="2">
        <v>1</v>
      </c>
      <c r="C117" s="2">
        <f>A117-$E$5</f>
        <v>0</v>
      </c>
    </row>
    <row r="118" spans="1:3" x14ac:dyDescent="0.3">
      <c r="A118" s="2">
        <v>7</v>
      </c>
      <c r="B118" s="2">
        <v>1</v>
      </c>
      <c r="C118" s="2">
        <f>A118-$E$5</f>
        <v>1</v>
      </c>
    </row>
    <row r="119" spans="1:3" x14ac:dyDescent="0.3">
      <c r="A119" s="2">
        <v>8</v>
      </c>
      <c r="B119" s="2">
        <v>1</v>
      </c>
      <c r="C119" s="2">
        <f>A119-$E$5</f>
        <v>2</v>
      </c>
    </row>
    <row r="120" spans="1:3" x14ac:dyDescent="0.3">
      <c r="A120" s="4" t="s">
        <v>69</v>
      </c>
      <c r="B120" s="29"/>
      <c r="C120" s="4">
        <f>AVERAGE(C5:C119)</f>
        <v>0</v>
      </c>
    </row>
    <row r="121" spans="1:3" x14ac:dyDescent="0.3">
      <c r="A121" s="4" t="s">
        <v>88</v>
      </c>
      <c r="B121" s="29"/>
      <c r="C121" s="4">
        <f>_xlfn.STDEV.S(C5:C119)</f>
        <v>1.9376237934419263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32F78-7835-4007-8807-65547F249BAD}">
  <dimension ref="A1:L121"/>
  <sheetViews>
    <sheetView tabSelected="1" zoomScale="110" zoomScaleNormal="110" workbookViewId="0">
      <selection activeCell="F13" sqref="F13"/>
    </sheetView>
  </sheetViews>
  <sheetFormatPr baseColWidth="10" defaultRowHeight="14.4" x14ac:dyDescent="0.3"/>
  <cols>
    <col min="1" max="1" width="14.21875" style="1" customWidth="1"/>
    <col min="2" max="2" width="16.5546875" style="1" customWidth="1"/>
    <col min="3" max="3" width="11.33203125" style="1" customWidth="1"/>
    <col min="4" max="4" width="10.88671875" style="1" customWidth="1"/>
    <col min="5" max="5" width="10.77734375" customWidth="1"/>
    <col min="6" max="6" width="8.6640625" customWidth="1"/>
    <col min="7" max="7" width="9.44140625" customWidth="1"/>
    <col min="8" max="8" width="4.44140625" customWidth="1"/>
    <col min="9" max="9" width="11.6640625" customWidth="1"/>
    <col min="10" max="10" width="8.5546875" customWidth="1"/>
    <col min="11" max="11" width="11.88671875" customWidth="1"/>
    <col min="13" max="13" width="10.5546875" customWidth="1"/>
  </cols>
  <sheetData>
    <row r="1" spans="1:12" ht="15.6" x14ac:dyDescent="0.3">
      <c r="A1" s="31" t="s">
        <v>127</v>
      </c>
    </row>
    <row r="2" spans="1:12" ht="15.6" x14ac:dyDescent="0.3">
      <c r="A2" s="31" t="s">
        <v>128</v>
      </c>
      <c r="F2" s="33" t="s">
        <v>52</v>
      </c>
      <c r="G2" s="34" t="s">
        <v>53</v>
      </c>
      <c r="H2" s="35"/>
      <c r="I2" s="35"/>
      <c r="J2" s="35"/>
      <c r="K2" s="35"/>
      <c r="L2" s="35"/>
    </row>
    <row r="3" spans="1:12" x14ac:dyDescent="0.3">
      <c r="F3" s="35"/>
      <c r="G3" s="35"/>
      <c r="H3" s="35"/>
      <c r="I3" s="36"/>
      <c r="J3" s="35"/>
      <c r="K3" s="35"/>
      <c r="L3" s="35"/>
    </row>
    <row r="4" spans="1:12" ht="30.75" customHeight="1" x14ac:dyDescent="0.3">
      <c r="A4" s="32" t="s">
        <v>39</v>
      </c>
      <c r="B4" s="32" t="s">
        <v>40</v>
      </c>
      <c r="C4" s="32" t="s">
        <v>73</v>
      </c>
      <c r="D4" s="32" t="s">
        <v>74</v>
      </c>
      <c r="F4" s="55">
        <f t="array" ref="F4:G8">LINEST(A5:A119,B5:B119,TRUE,TRUE)</f>
        <v>0.76573849878934785</v>
      </c>
      <c r="G4" s="54">
        <v>5.6271186440677958</v>
      </c>
      <c r="H4" s="35"/>
      <c r="I4" s="38" t="s">
        <v>41</v>
      </c>
      <c r="J4" s="38">
        <f>F4</f>
        <v>0.76573849878934785</v>
      </c>
      <c r="K4" s="35" t="s">
        <v>83</v>
      </c>
      <c r="L4" s="35"/>
    </row>
    <row r="5" spans="1:12" x14ac:dyDescent="0.3">
      <c r="A5" s="2">
        <v>5</v>
      </c>
      <c r="B5" s="2">
        <v>1</v>
      </c>
      <c r="C5" s="2">
        <f>$J$5+$J$4*B5</f>
        <v>6.3928571428571441</v>
      </c>
      <c r="D5" s="2">
        <f>A5-C5</f>
        <v>-1.3928571428571441</v>
      </c>
      <c r="F5" s="54">
        <v>0.35587035252943039</v>
      </c>
      <c r="G5" s="54">
        <v>0.248334410533503</v>
      </c>
      <c r="H5" s="35"/>
      <c r="I5" s="37" t="s">
        <v>42</v>
      </c>
      <c r="J5" s="37">
        <f>G4</f>
        <v>5.6271186440677958</v>
      </c>
      <c r="K5" s="35" t="s">
        <v>82</v>
      </c>
      <c r="L5" s="35"/>
    </row>
    <row r="6" spans="1:12" x14ac:dyDescent="0.3">
      <c r="A6" s="2">
        <v>10</v>
      </c>
      <c r="B6" s="2">
        <v>1</v>
      </c>
      <c r="C6" s="2">
        <f t="shared" ref="C6:C69" si="0">$J$5+$J$4*B6</f>
        <v>6.3928571428571441</v>
      </c>
      <c r="D6" s="2">
        <f t="shared" ref="D6:D69" si="1">A6-C6</f>
        <v>3.6071428571428559</v>
      </c>
      <c r="F6" s="54">
        <v>3.9360390124684043E-2</v>
      </c>
      <c r="G6" s="55">
        <v>1.9074928015188759</v>
      </c>
      <c r="H6" s="35"/>
      <c r="I6" s="37" t="s">
        <v>43</v>
      </c>
      <c r="J6" s="37">
        <f>F5</f>
        <v>0.35587035252943039</v>
      </c>
      <c r="K6" s="35"/>
      <c r="L6" s="35"/>
    </row>
    <row r="7" spans="1:12" x14ac:dyDescent="0.3">
      <c r="A7" s="2">
        <v>2</v>
      </c>
      <c r="B7" s="2">
        <v>1</v>
      </c>
      <c r="C7" s="2">
        <f t="shared" si="0"/>
        <v>6.3928571428571441</v>
      </c>
      <c r="D7" s="2">
        <f t="shared" si="1"/>
        <v>-4.3928571428571441</v>
      </c>
      <c r="F7" s="54">
        <v>4.6299611616749585</v>
      </c>
      <c r="G7" s="54">
        <v>113</v>
      </c>
      <c r="H7" s="35"/>
      <c r="I7" s="37" t="s">
        <v>44</v>
      </c>
      <c r="J7" s="37">
        <f>G5</f>
        <v>0.248334410533503</v>
      </c>
      <c r="K7" s="35"/>
      <c r="L7" s="35"/>
    </row>
    <row r="8" spans="1:12" x14ac:dyDescent="0.3">
      <c r="A8" s="2">
        <v>8</v>
      </c>
      <c r="B8" s="2">
        <v>1</v>
      </c>
      <c r="C8" s="2">
        <f t="shared" si="0"/>
        <v>6.3928571428571441</v>
      </c>
      <c r="D8" s="2">
        <f t="shared" si="1"/>
        <v>1.6071428571428559</v>
      </c>
      <c r="F8" s="54">
        <v>16.846246973364771</v>
      </c>
      <c r="G8" s="54">
        <v>411.15375302663523</v>
      </c>
      <c r="H8" s="35"/>
      <c r="I8" s="37" t="s">
        <v>45</v>
      </c>
      <c r="J8" s="37">
        <f>F6</f>
        <v>3.9360390124684043E-2</v>
      </c>
      <c r="K8" s="35"/>
      <c r="L8" s="35"/>
    </row>
    <row r="9" spans="1:12" x14ac:dyDescent="0.3">
      <c r="A9" s="2">
        <v>7</v>
      </c>
      <c r="B9" s="2">
        <v>1</v>
      </c>
      <c r="C9" s="2">
        <f t="shared" si="0"/>
        <v>6.3928571428571441</v>
      </c>
      <c r="D9" s="2">
        <f t="shared" si="1"/>
        <v>0.60714285714285587</v>
      </c>
      <c r="F9" s="35"/>
      <c r="G9" s="35"/>
      <c r="H9" s="35"/>
      <c r="I9" s="38" t="s">
        <v>12</v>
      </c>
      <c r="J9" s="38">
        <f>G6</f>
        <v>1.9074928015188759</v>
      </c>
      <c r="K9" s="35" t="s">
        <v>95</v>
      </c>
      <c r="L9" s="35"/>
    </row>
    <row r="10" spans="1:12" x14ac:dyDescent="0.3">
      <c r="A10" s="2">
        <v>7</v>
      </c>
      <c r="B10" s="2">
        <v>1</v>
      </c>
      <c r="C10" s="2">
        <f t="shared" si="0"/>
        <v>6.3928571428571441</v>
      </c>
      <c r="D10" s="2">
        <f t="shared" si="1"/>
        <v>0.60714285714285587</v>
      </c>
      <c r="F10" s="35"/>
      <c r="G10" s="35"/>
      <c r="H10" s="35"/>
      <c r="I10" s="37" t="s">
        <v>46</v>
      </c>
      <c r="J10" s="37">
        <f>F7</f>
        <v>4.6299611616749585</v>
      </c>
      <c r="K10" s="35"/>
      <c r="L10" s="35"/>
    </row>
    <row r="11" spans="1:12" x14ac:dyDescent="0.3">
      <c r="A11" s="2">
        <v>6</v>
      </c>
      <c r="B11" s="2">
        <v>1</v>
      </c>
      <c r="C11" s="2">
        <f t="shared" si="0"/>
        <v>6.3928571428571441</v>
      </c>
      <c r="D11" s="2">
        <f t="shared" si="1"/>
        <v>-0.39285714285714413</v>
      </c>
      <c r="F11" s="35"/>
      <c r="G11" s="35"/>
      <c r="H11" s="35"/>
      <c r="I11" s="37" t="s">
        <v>47</v>
      </c>
      <c r="J11" s="37">
        <f>G7</f>
        <v>113</v>
      </c>
      <c r="K11" s="35"/>
      <c r="L11" s="35"/>
    </row>
    <row r="12" spans="1:12" x14ac:dyDescent="0.3">
      <c r="A12" s="2">
        <v>4</v>
      </c>
      <c r="B12" s="2">
        <v>1</v>
      </c>
      <c r="C12" s="2">
        <f t="shared" si="0"/>
        <v>6.3928571428571441</v>
      </c>
      <c r="D12" s="2">
        <f t="shared" si="1"/>
        <v>-2.3928571428571441</v>
      </c>
      <c r="F12" s="35"/>
      <c r="G12" s="35"/>
      <c r="H12" s="35"/>
      <c r="I12" s="37" t="s">
        <v>48</v>
      </c>
      <c r="J12" s="37">
        <f>F8</f>
        <v>16.846246973364771</v>
      </c>
      <c r="K12" s="35"/>
      <c r="L12" s="35"/>
    </row>
    <row r="13" spans="1:12" x14ac:dyDescent="0.3">
      <c r="A13" s="2">
        <v>8</v>
      </c>
      <c r="B13" s="2">
        <v>1</v>
      </c>
      <c r="C13" s="2">
        <f t="shared" si="0"/>
        <v>6.3928571428571441</v>
      </c>
      <c r="D13" s="2">
        <f t="shared" si="1"/>
        <v>1.6071428571428559</v>
      </c>
      <c r="F13" s="35"/>
      <c r="G13" s="35"/>
      <c r="H13" s="35"/>
      <c r="I13" s="37" t="s">
        <v>49</v>
      </c>
      <c r="J13" s="37">
        <f>G8</f>
        <v>411.15375302663523</v>
      </c>
      <c r="K13" s="35"/>
      <c r="L13" s="35"/>
    </row>
    <row r="14" spans="1:12" x14ac:dyDescent="0.3">
      <c r="A14" s="2">
        <v>10</v>
      </c>
      <c r="B14" s="2">
        <v>1</v>
      </c>
      <c r="C14" s="2">
        <f t="shared" si="0"/>
        <v>6.3928571428571441</v>
      </c>
      <c r="D14" s="2">
        <f t="shared" si="1"/>
        <v>3.6071428571428559</v>
      </c>
      <c r="F14" s="35"/>
      <c r="G14" s="35"/>
      <c r="H14" s="35"/>
      <c r="I14" s="35"/>
      <c r="J14" s="35"/>
      <c r="K14" s="35"/>
      <c r="L14" s="35"/>
    </row>
    <row r="15" spans="1:12" x14ac:dyDescent="0.3">
      <c r="A15" s="2">
        <v>6</v>
      </c>
      <c r="B15" s="2">
        <v>1</v>
      </c>
      <c r="C15" s="2">
        <f t="shared" si="0"/>
        <v>6.3928571428571441</v>
      </c>
      <c r="D15" s="2">
        <f t="shared" si="1"/>
        <v>-0.39285714285714413</v>
      </c>
      <c r="F15" s="35"/>
      <c r="G15" s="35"/>
      <c r="H15" s="35"/>
      <c r="I15" s="35"/>
      <c r="J15" s="35"/>
      <c r="K15" s="35"/>
      <c r="L15" s="35"/>
    </row>
    <row r="16" spans="1:12" x14ac:dyDescent="0.3">
      <c r="A16" s="2">
        <v>7</v>
      </c>
      <c r="B16" s="2">
        <v>1</v>
      </c>
      <c r="C16" s="2">
        <f t="shared" si="0"/>
        <v>6.3928571428571441</v>
      </c>
      <c r="D16" s="2">
        <f t="shared" si="1"/>
        <v>0.60714285714285587</v>
      </c>
      <c r="F16" s="35"/>
      <c r="G16" s="35"/>
      <c r="H16" s="37" t="s">
        <v>51</v>
      </c>
      <c r="I16" s="37" t="s">
        <v>50</v>
      </c>
      <c r="J16" s="37">
        <f>J4/J9</f>
        <v>0.40143716305488264</v>
      </c>
      <c r="K16" s="35" t="s">
        <v>54</v>
      </c>
      <c r="L16" s="35"/>
    </row>
    <row r="17" spans="1:12" x14ac:dyDescent="0.3">
      <c r="A17" s="2">
        <v>7</v>
      </c>
      <c r="B17" s="2">
        <v>1</v>
      </c>
      <c r="C17" s="2">
        <f t="shared" si="0"/>
        <v>6.3928571428571441</v>
      </c>
      <c r="D17" s="2">
        <f t="shared" si="1"/>
        <v>0.60714285714285587</v>
      </c>
      <c r="F17" s="35"/>
      <c r="G17" s="35"/>
      <c r="H17" s="37" t="s">
        <v>84</v>
      </c>
      <c r="I17" s="82">
        <f>J10</f>
        <v>4.6299611616749585</v>
      </c>
      <c r="J17" s="82"/>
      <c r="K17" s="35" t="s">
        <v>85</v>
      </c>
      <c r="L17" s="35"/>
    </row>
    <row r="18" spans="1:12" x14ac:dyDescent="0.3">
      <c r="A18" s="2">
        <v>8</v>
      </c>
      <c r="B18" s="2">
        <v>1</v>
      </c>
      <c r="C18" s="2">
        <f t="shared" si="0"/>
        <v>6.3928571428571441</v>
      </c>
      <c r="D18" s="2">
        <f t="shared" si="1"/>
        <v>1.6071428571428559</v>
      </c>
      <c r="F18" s="35"/>
      <c r="G18" s="35"/>
      <c r="H18" s="35"/>
      <c r="I18" s="35"/>
      <c r="J18" s="35"/>
      <c r="K18" s="35"/>
      <c r="L18" s="35"/>
    </row>
    <row r="19" spans="1:12" x14ac:dyDescent="0.3">
      <c r="A19" s="2">
        <v>10</v>
      </c>
      <c r="B19" s="2">
        <v>1</v>
      </c>
      <c r="C19" s="2">
        <f t="shared" si="0"/>
        <v>6.3928571428571441</v>
      </c>
      <c r="D19" s="2">
        <f t="shared" si="1"/>
        <v>3.6071428571428559</v>
      </c>
      <c r="F19" s="35"/>
      <c r="G19" s="35"/>
      <c r="H19" s="35"/>
      <c r="I19" s="35"/>
      <c r="J19" s="37" t="s">
        <v>69</v>
      </c>
      <c r="K19" s="37" t="s">
        <v>8</v>
      </c>
      <c r="L19" s="35"/>
    </row>
    <row r="20" spans="1:12" x14ac:dyDescent="0.3">
      <c r="A20" s="2">
        <v>7</v>
      </c>
      <c r="B20" s="2">
        <v>1</v>
      </c>
      <c r="C20" s="2">
        <f t="shared" si="0"/>
        <v>6.3928571428571441</v>
      </c>
      <c r="D20" s="2">
        <f t="shared" si="1"/>
        <v>0.60714285714285587</v>
      </c>
      <c r="F20" s="35"/>
      <c r="G20" s="35"/>
      <c r="H20" s="35"/>
      <c r="I20" s="39" t="s">
        <v>66</v>
      </c>
      <c r="J20" s="40">
        <f>AVERAGE(A5:A60)</f>
        <v>6.3928571428571432</v>
      </c>
      <c r="K20" s="81">
        <f>J20-J21</f>
        <v>0.76573849878934652</v>
      </c>
      <c r="L20" s="35"/>
    </row>
    <row r="21" spans="1:12" x14ac:dyDescent="0.3">
      <c r="A21" s="2">
        <v>9</v>
      </c>
      <c r="B21" s="2">
        <v>1</v>
      </c>
      <c r="C21" s="2">
        <f t="shared" si="0"/>
        <v>6.3928571428571441</v>
      </c>
      <c r="D21" s="2">
        <f t="shared" si="1"/>
        <v>2.6071428571428559</v>
      </c>
      <c r="F21" s="35"/>
      <c r="G21" s="35"/>
      <c r="H21" s="35"/>
      <c r="I21" s="39" t="s">
        <v>65</v>
      </c>
      <c r="J21" s="40">
        <f>AVERAGE(A61:A119)</f>
        <v>5.6271186440677967</v>
      </c>
      <c r="K21" s="81"/>
      <c r="L21" s="35"/>
    </row>
    <row r="22" spans="1:12" x14ac:dyDescent="0.3">
      <c r="A22" s="2">
        <v>3</v>
      </c>
      <c r="B22" s="2">
        <v>1</v>
      </c>
      <c r="C22" s="2">
        <f t="shared" si="0"/>
        <v>6.3928571428571441</v>
      </c>
      <c r="D22" s="2">
        <f t="shared" si="1"/>
        <v>-3.3928571428571441</v>
      </c>
    </row>
    <row r="23" spans="1:12" x14ac:dyDescent="0.3">
      <c r="A23" s="2">
        <v>6</v>
      </c>
      <c r="B23" s="2">
        <v>1</v>
      </c>
      <c r="C23" s="2">
        <f t="shared" si="0"/>
        <v>6.3928571428571441</v>
      </c>
      <c r="D23" s="2">
        <f t="shared" si="1"/>
        <v>-0.39285714285714413</v>
      </c>
    </row>
    <row r="24" spans="1:12" x14ac:dyDescent="0.3">
      <c r="A24" s="2">
        <v>4</v>
      </c>
      <c r="B24" s="2">
        <v>1</v>
      </c>
      <c r="C24" s="2">
        <f t="shared" si="0"/>
        <v>6.3928571428571441</v>
      </c>
      <c r="D24" s="2">
        <f t="shared" si="1"/>
        <v>-2.3928571428571441</v>
      </c>
    </row>
    <row r="25" spans="1:12" x14ac:dyDescent="0.3">
      <c r="A25" s="2">
        <v>8</v>
      </c>
      <c r="B25" s="2">
        <v>1</v>
      </c>
      <c r="C25" s="2">
        <f t="shared" si="0"/>
        <v>6.3928571428571441</v>
      </c>
      <c r="D25" s="2">
        <f t="shared" si="1"/>
        <v>1.6071428571428559</v>
      </c>
    </row>
    <row r="26" spans="1:12" x14ac:dyDescent="0.3">
      <c r="A26" s="2">
        <v>8</v>
      </c>
      <c r="B26" s="2">
        <v>1</v>
      </c>
      <c r="C26" s="2">
        <f t="shared" si="0"/>
        <v>6.3928571428571441</v>
      </c>
      <c r="D26" s="2">
        <f t="shared" si="1"/>
        <v>1.6071428571428559</v>
      </c>
    </row>
    <row r="27" spans="1:12" x14ac:dyDescent="0.3">
      <c r="A27" s="2">
        <v>5</v>
      </c>
      <c r="B27" s="2">
        <v>1</v>
      </c>
      <c r="C27" s="2">
        <f t="shared" si="0"/>
        <v>6.3928571428571441</v>
      </c>
      <c r="D27" s="2">
        <f t="shared" si="1"/>
        <v>-1.3928571428571441</v>
      </c>
    </row>
    <row r="28" spans="1:12" x14ac:dyDescent="0.3">
      <c r="A28" s="2">
        <v>3</v>
      </c>
      <c r="B28" s="2">
        <v>1</v>
      </c>
      <c r="C28" s="2">
        <f t="shared" si="0"/>
        <v>6.3928571428571441</v>
      </c>
      <c r="D28" s="2">
        <f t="shared" si="1"/>
        <v>-3.3928571428571441</v>
      </c>
    </row>
    <row r="29" spans="1:12" x14ac:dyDescent="0.3">
      <c r="A29" s="2">
        <v>6</v>
      </c>
      <c r="B29" s="2">
        <v>1</v>
      </c>
      <c r="C29" s="2">
        <f t="shared" si="0"/>
        <v>6.3928571428571441</v>
      </c>
      <c r="D29" s="2">
        <f t="shared" si="1"/>
        <v>-0.39285714285714413</v>
      </c>
    </row>
    <row r="30" spans="1:12" x14ac:dyDescent="0.3">
      <c r="A30" s="2">
        <v>3</v>
      </c>
      <c r="B30" s="2">
        <v>1</v>
      </c>
      <c r="C30" s="2">
        <f t="shared" si="0"/>
        <v>6.3928571428571441</v>
      </c>
      <c r="D30" s="2">
        <f t="shared" si="1"/>
        <v>-3.3928571428571441</v>
      </c>
    </row>
    <row r="31" spans="1:12" x14ac:dyDescent="0.3">
      <c r="A31" s="2">
        <v>7</v>
      </c>
      <c r="B31" s="2">
        <v>1</v>
      </c>
      <c r="C31" s="2">
        <f t="shared" si="0"/>
        <v>6.3928571428571441</v>
      </c>
      <c r="D31" s="2">
        <f t="shared" si="1"/>
        <v>0.60714285714285587</v>
      </c>
    </row>
    <row r="32" spans="1:12" x14ac:dyDescent="0.3">
      <c r="A32" s="2">
        <v>7</v>
      </c>
      <c r="B32" s="2">
        <v>1</v>
      </c>
      <c r="C32" s="2">
        <f t="shared" si="0"/>
        <v>6.3928571428571441</v>
      </c>
      <c r="D32" s="2">
        <f t="shared" si="1"/>
        <v>0.60714285714285587</v>
      </c>
    </row>
    <row r="33" spans="1:4" x14ac:dyDescent="0.3">
      <c r="A33" s="2">
        <v>5</v>
      </c>
      <c r="B33" s="2">
        <v>1</v>
      </c>
      <c r="C33" s="2">
        <f t="shared" si="0"/>
        <v>6.3928571428571441</v>
      </c>
      <c r="D33" s="2">
        <f t="shared" si="1"/>
        <v>-1.3928571428571441</v>
      </c>
    </row>
    <row r="34" spans="1:4" x14ac:dyDescent="0.3">
      <c r="A34" s="2">
        <v>8</v>
      </c>
      <c r="B34" s="2">
        <v>1</v>
      </c>
      <c r="C34" s="2">
        <f t="shared" si="0"/>
        <v>6.3928571428571441</v>
      </c>
      <c r="D34" s="2">
        <f t="shared" si="1"/>
        <v>1.6071428571428559</v>
      </c>
    </row>
    <row r="35" spans="1:4" x14ac:dyDescent="0.3">
      <c r="A35" s="2">
        <v>7</v>
      </c>
      <c r="B35" s="2">
        <v>1</v>
      </c>
      <c r="C35" s="2">
        <f t="shared" si="0"/>
        <v>6.3928571428571441</v>
      </c>
      <c r="D35" s="2">
        <f t="shared" si="1"/>
        <v>0.60714285714285587</v>
      </c>
    </row>
    <row r="36" spans="1:4" x14ac:dyDescent="0.3">
      <c r="A36" s="2">
        <v>5</v>
      </c>
      <c r="B36" s="2">
        <v>1</v>
      </c>
      <c r="C36" s="2">
        <f t="shared" si="0"/>
        <v>6.3928571428571441</v>
      </c>
      <c r="D36" s="2">
        <f t="shared" si="1"/>
        <v>-1.3928571428571441</v>
      </c>
    </row>
    <row r="37" spans="1:4" x14ac:dyDescent="0.3">
      <c r="A37" s="2">
        <v>6</v>
      </c>
      <c r="B37" s="2">
        <v>1</v>
      </c>
      <c r="C37" s="2">
        <f t="shared" si="0"/>
        <v>6.3928571428571441</v>
      </c>
      <c r="D37" s="2">
        <f t="shared" si="1"/>
        <v>-0.39285714285714413</v>
      </c>
    </row>
    <row r="38" spans="1:4" x14ac:dyDescent="0.3">
      <c r="A38" s="2">
        <v>9</v>
      </c>
      <c r="B38" s="2">
        <v>1</v>
      </c>
      <c r="C38" s="2">
        <f t="shared" si="0"/>
        <v>6.3928571428571441</v>
      </c>
      <c r="D38" s="2">
        <f t="shared" si="1"/>
        <v>2.6071428571428559</v>
      </c>
    </row>
    <row r="39" spans="1:4" x14ac:dyDescent="0.3">
      <c r="A39" s="2">
        <v>7</v>
      </c>
      <c r="B39" s="2">
        <v>1</v>
      </c>
      <c r="C39" s="2">
        <f t="shared" si="0"/>
        <v>6.3928571428571441</v>
      </c>
      <c r="D39" s="2">
        <f t="shared" si="1"/>
        <v>0.60714285714285587</v>
      </c>
    </row>
    <row r="40" spans="1:4" x14ac:dyDescent="0.3">
      <c r="A40" s="2">
        <v>8</v>
      </c>
      <c r="B40" s="2">
        <v>1</v>
      </c>
      <c r="C40" s="2">
        <f t="shared" si="0"/>
        <v>6.3928571428571441</v>
      </c>
      <c r="D40" s="2">
        <f t="shared" si="1"/>
        <v>1.6071428571428559</v>
      </c>
    </row>
    <row r="41" spans="1:4" x14ac:dyDescent="0.3">
      <c r="A41" s="2">
        <v>7</v>
      </c>
      <c r="B41" s="2">
        <v>1</v>
      </c>
      <c r="C41" s="2">
        <f t="shared" si="0"/>
        <v>6.3928571428571441</v>
      </c>
      <c r="D41" s="2">
        <f t="shared" si="1"/>
        <v>0.60714285714285587</v>
      </c>
    </row>
    <row r="42" spans="1:4" x14ac:dyDescent="0.3">
      <c r="A42" s="2">
        <v>5</v>
      </c>
      <c r="B42" s="2">
        <v>1</v>
      </c>
      <c r="C42" s="2">
        <f t="shared" si="0"/>
        <v>6.3928571428571441</v>
      </c>
      <c r="D42" s="2">
        <f t="shared" si="1"/>
        <v>-1.3928571428571441</v>
      </c>
    </row>
    <row r="43" spans="1:4" x14ac:dyDescent="0.3">
      <c r="A43" s="2">
        <v>6</v>
      </c>
      <c r="B43" s="2">
        <v>1</v>
      </c>
      <c r="C43" s="2">
        <f t="shared" si="0"/>
        <v>6.3928571428571441</v>
      </c>
      <c r="D43" s="2">
        <f t="shared" si="1"/>
        <v>-0.39285714285714413</v>
      </c>
    </row>
    <row r="44" spans="1:4" x14ac:dyDescent="0.3">
      <c r="A44" s="2">
        <v>7</v>
      </c>
      <c r="B44" s="2">
        <v>1</v>
      </c>
      <c r="C44" s="2">
        <f t="shared" si="0"/>
        <v>6.3928571428571441</v>
      </c>
      <c r="D44" s="2">
        <f t="shared" si="1"/>
        <v>0.60714285714285587</v>
      </c>
    </row>
    <row r="45" spans="1:4" x14ac:dyDescent="0.3">
      <c r="A45" s="2">
        <v>5</v>
      </c>
      <c r="B45" s="2">
        <v>1</v>
      </c>
      <c r="C45" s="2">
        <f t="shared" si="0"/>
        <v>6.3928571428571441</v>
      </c>
      <c r="D45" s="2">
        <f t="shared" si="1"/>
        <v>-1.3928571428571441</v>
      </c>
    </row>
    <row r="46" spans="1:4" x14ac:dyDescent="0.3">
      <c r="A46" s="2">
        <v>6</v>
      </c>
      <c r="B46" s="2">
        <v>1</v>
      </c>
      <c r="C46" s="2">
        <f t="shared" si="0"/>
        <v>6.3928571428571441</v>
      </c>
      <c r="D46" s="2">
        <f t="shared" si="1"/>
        <v>-0.39285714285714413</v>
      </c>
    </row>
    <row r="47" spans="1:4" x14ac:dyDescent="0.3">
      <c r="A47" s="2">
        <v>7</v>
      </c>
      <c r="B47" s="2">
        <v>1</v>
      </c>
      <c r="C47" s="2">
        <f t="shared" si="0"/>
        <v>6.3928571428571441</v>
      </c>
      <c r="D47" s="2">
        <f t="shared" si="1"/>
        <v>0.60714285714285587</v>
      </c>
    </row>
    <row r="48" spans="1:4" x14ac:dyDescent="0.3">
      <c r="A48" s="2">
        <v>7</v>
      </c>
      <c r="B48" s="2">
        <v>1</v>
      </c>
      <c r="C48" s="2">
        <f t="shared" si="0"/>
        <v>6.3928571428571441</v>
      </c>
      <c r="D48" s="2">
        <f t="shared" si="1"/>
        <v>0.60714285714285587</v>
      </c>
    </row>
    <row r="49" spans="1:5" x14ac:dyDescent="0.3">
      <c r="A49" s="2">
        <v>10</v>
      </c>
      <c r="B49" s="2">
        <v>1</v>
      </c>
      <c r="C49" s="2">
        <f t="shared" si="0"/>
        <v>6.3928571428571441</v>
      </c>
      <c r="D49" s="2">
        <f t="shared" si="1"/>
        <v>3.6071428571428559</v>
      </c>
    </row>
    <row r="50" spans="1:5" x14ac:dyDescent="0.3">
      <c r="A50" s="2">
        <v>5</v>
      </c>
      <c r="B50" s="2">
        <v>1</v>
      </c>
      <c r="C50" s="2">
        <f t="shared" si="0"/>
        <v>6.3928571428571441</v>
      </c>
      <c r="D50" s="2">
        <f t="shared" si="1"/>
        <v>-1.3928571428571441</v>
      </c>
    </row>
    <row r="51" spans="1:5" x14ac:dyDescent="0.3">
      <c r="A51" s="2">
        <v>6</v>
      </c>
      <c r="B51" s="2">
        <v>1</v>
      </c>
      <c r="C51" s="2">
        <f t="shared" si="0"/>
        <v>6.3928571428571441</v>
      </c>
      <c r="D51" s="2">
        <f t="shared" si="1"/>
        <v>-0.39285714285714413</v>
      </c>
    </row>
    <row r="52" spans="1:5" x14ac:dyDescent="0.3">
      <c r="A52" s="2">
        <v>5</v>
      </c>
      <c r="B52" s="2">
        <v>1</v>
      </c>
      <c r="C52" s="2">
        <f t="shared" si="0"/>
        <v>6.3928571428571441</v>
      </c>
      <c r="D52" s="2">
        <f t="shared" si="1"/>
        <v>-1.3928571428571441</v>
      </c>
    </row>
    <row r="53" spans="1:5" x14ac:dyDescent="0.3">
      <c r="A53" s="2">
        <v>3</v>
      </c>
      <c r="B53" s="2">
        <v>1</v>
      </c>
      <c r="C53" s="2">
        <f t="shared" si="0"/>
        <v>6.3928571428571441</v>
      </c>
      <c r="D53" s="2">
        <f t="shared" si="1"/>
        <v>-3.3928571428571441</v>
      </c>
    </row>
    <row r="54" spans="1:5" x14ac:dyDescent="0.3">
      <c r="A54" s="2">
        <v>5</v>
      </c>
      <c r="B54" s="2">
        <v>1</v>
      </c>
      <c r="C54" s="2">
        <f t="shared" si="0"/>
        <v>6.3928571428571441</v>
      </c>
      <c r="D54" s="2">
        <f t="shared" si="1"/>
        <v>-1.3928571428571441</v>
      </c>
    </row>
    <row r="55" spans="1:5" x14ac:dyDescent="0.3">
      <c r="A55" s="2">
        <v>4</v>
      </c>
      <c r="B55" s="2">
        <v>1</v>
      </c>
      <c r="C55" s="2">
        <f t="shared" si="0"/>
        <v>6.3928571428571441</v>
      </c>
      <c r="D55" s="2">
        <f t="shared" si="1"/>
        <v>-2.3928571428571441</v>
      </c>
    </row>
    <row r="56" spans="1:5" x14ac:dyDescent="0.3">
      <c r="A56" s="2">
        <v>6</v>
      </c>
      <c r="B56" s="2">
        <v>1</v>
      </c>
      <c r="C56" s="2">
        <f t="shared" si="0"/>
        <v>6.3928571428571441</v>
      </c>
      <c r="D56" s="2">
        <f t="shared" si="1"/>
        <v>-0.39285714285714413</v>
      </c>
    </row>
    <row r="57" spans="1:5" x14ac:dyDescent="0.3">
      <c r="A57" s="2">
        <v>5</v>
      </c>
      <c r="B57" s="2">
        <v>1</v>
      </c>
      <c r="C57" s="2">
        <f t="shared" si="0"/>
        <v>6.3928571428571441</v>
      </c>
      <c r="D57" s="2">
        <f t="shared" si="1"/>
        <v>-1.3928571428571441</v>
      </c>
    </row>
    <row r="58" spans="1:5" x14ac:dyDescent="0.3">
      <c r="A58" s="2">
        <v>9</v>
      </c>
      <c r="B58" s="2">
        <v>1</v>
      </c>
      <c r="C58" s="2">
        <f t="shared" si="0"/>
        <v>6.3928571428571441</v>
      </c>
      <c r="D58" s="2">
        <f t="shared" si="1"/>
        <v>2.6071428571428559</v>
      </c>
    </row>
    <row r="59" spans="1:5" x14ac:dyDescent="0.3">
      <c r="A59" s="2">
        <v>8</v>
      </c>
      <c r="B59" s="2">
        <v>1</v>
      </c>
      <c r="C59" s="2">
        <f t="shared" si="0"/>
        <v>6.3928571428571441</v>
      </c>
      <c r="D59" s="2">
        <f t="shared" si="1"/>
        <v>1.6071428571428559</v>
      </c>
      <c r="E59" s="2" t="s">
        <v>105</v>
      </c>
    </row>
    <row r="60" spans="1:5" x14ac:dyDescent="0.3">
      <c r="A60" s="2">
        <v>6</v>
      </c>
      <c r="B60" s="2">
        <v>1</v>
      </c>
      <c r="C60" s="2">
        <f t="shared" si="0"/>
        <v>6.3928571428571441</v>
      </c>
      <c r="D60" s="2">
        <f t="shared" si="1"/>
        <v>-0.39285714285714413</v>
      </c>
      <c r="E60" s="29">
        <f>AVERAGE(D5:D60)</f>
        <v>-1.2688263138573218E-15</v>
      </c>
    </row>
    <row r="61" spans="1:5" x14ac:dyDescent="0.3">
      <c r="A61" s="2">
        <v>5</v>
      </c>
      <c r="B61" s="2">
        <v>0</v>
      </c>
      <c r="C61" s="2">
        <f t="shared" si="0"/>
        <v>5.6271186440677958</v>
      </c>
      <c r="D61" s="2">
        <f t="shared" si="1"/>
        <v>-0.62711864406779583</v>
      </c>
    </row>
    <row r="62" spans="1:5" x14ac:dyDescent="0.3">
      <c r="A62" s="2">
        <v>4</v>
      </c>
      <c r="B62" s="2">
        <v>0</v>
      </c>
      <c r="C62" s="2">
        <f t="shared" si="0"/>
        <v>5.6271186440677958</v>
      </c>
      <c r="D62" s="2">
        <f t="shared" si="1"/>
        <v>-1.6271186440677958</v>
      </c>
    </row>
    <row r="63" spans="1:5" x14ac:dyDescent="0.3">
      <c r="A63" s="2">
        <v>6</v>
      </c>
      <c r="B63" s="2">
        <v>0</v>
      </c>
      <c r="C63" s="2">
        <f t="shared" si="0"/>
        <v>5.6271186440677958</v>
      </c>
      <c r="D63" s="2">
        <f t="shared" si="1"/>
        <v>0.37288135593220417</v>
      </c>
    </row>
    <row r="64" spans="1:5" x14ac:dyDescent="0.3">
      <c r="A64" s="2">
        <v>8</v>
      </c>
      <c r="B64" s="2">
        <v>0</v>
      </c>
      <c r="C64" s="2">
        <f t="shared" si="0"/>
        <v>5.6271186440677958</v>
      </c>
      <c r="D64" s="2">
        <f t="shared" si="1"/>
        <v>2.3728813559322042</v>
      </c>
    </row>
    <row r="65" spans="1:4" x14ac:dyDescent="0.3">
      <c r="A65" s="2">
        <v>5</v>
      </c>
      <c r="B65" s="2">
        <v>0</v>
      </c>
      <c r="C65" s="2">
        <f t="shared" si="0"/>
        <v>5.6271186440677958</v>
      </c>
      <c r="D65" s="2">
        <f t="shared" si="1"/>
        <v>-0.62711864406779583</v>
      </c>
    </row>
    <row r="66" spans="1:4" x14ac:dyDescent="0.3">
      <c r="A66" s="2">
        <v>6</v>
      </c>
      <c r="B66" s="2">
        <v>0</v>
      </c>
      <c r="C66" s="2">
        <f t="shared" si="0"/>
        <v>5.6271186440677958</v>
      </c>
      <c r="D66" s="2">
        <f t="shared" si="1"/>
        <v>0.37288135593220417</v>
      </c>
    </row>
    <row r="67" spans="1:4" x14ac:dyDescent="0.3">
      <c r="A67" s="2">
        <v>6</v>
      </c>
      <c r="B67" s="2">
        <v>0</v>
      </c>
      <c r="C67" s="2">
        <f t="shared" si="0"/>
        <v>5.6271186440677958</v>
      </c>
      <c r="D67" s="2">
        <f t="shared" si="1"/>
        <v>0.37288135593220417</v>
      </c>
    </row>
    <row r="68" spans="1:4" x14ac:dyDescent="0.3">
      <c r="A68" s="2">
        <v>3</v>
      </c>
      <c r="B68" s="2">
        <v>0</v>
      </c>
      <c r="C68" s="2">
        <f t="shared" si="0"/>
        <v>5.6271186440677958</v>
      </c>
      <c r="D68" s="2">
        <f t="shared" si="1"/>
        <v>-2.6271186440677958</v>
      </c>
    </row>
    <row r="69" spans="1:4" x14ac:dyDescent="0.3">
      <c r="A69" s="2">
        <v>7</v>
      </c>
      <c r="B69" s="2">
        <v>0</v>
      </c>
      <c r="C69" s="2">
        <f t="shared" si="0"/>
        <v>5.6271186440677958</v>
      </c>
      <c r="D69" s="2">
        <f t="shared" si="1"/>
        <v>1.3728813559322042</v>
      </c>
    </row>
    <row r="70" spans="1:4" x14ac:dyDescent="0.3">
      <c r="A70" s="2">
        <v>8</v>
      </c>
      <c r="B70" s="2">
        <v>0</v>
      </c>
      <c r="C70" s="2">
        <f t="shared" ref="C70:C119" si="2">$J$5+$J$4*B70</f>
        <v>5.6271186440677958</v>
      </c>
      <c r="D70" s="2">
        <f t="shared" ref="D70:D119" si="3">A70-C70</f>
        <v>2.3728813559322042</v>
      </c>
    </row>
    <row r="71" spans="1:4" x14ac:dyDescent="0.3">
      <c r="A71" s="2">
        <v>9</v>
      </c>
      <c r="B71" s="2">
        <v>0</v>
      </c>
      <c r="C71" s="2">
        <f t="shared" si="2"/>
        <v>5.6271186440677958</v>
      </c>
      <c r="D71" s="2">
        <f t="shared" si="3"/>
        <v>3.3728813559322042</v>
      </c>
    </row>
    <row r="72" spans="1:4" x14ac:dyDescent="0.3">
      <c r="A72" s="2">
        <v>5</v>
      </c>
      <c r="B72" s="2">
        <v>0</v>
      </c>
      <c r="C72" s="2">
        <f t="shared" si="2"/>
        <v>5.6271186440677958</v>
      </c>
      <c r="D72" s="2">
        <f t="shared" si="3"/>
        <v>-0.62711864406779583</v>
      </c>
    </row>
    <row r="73" spans="1:4" x14ac:dyDescent="0.3">
      <c r="A73" s="2">
        <v>6</v>
      </c>
      <c r="B73" s="2">
        <v>0</v>
      </c>
      <c r="C73" s="2">
        <f t="shared" si="2"/>
        <v>5.6271186440677958</v>
      </c>
      <c r="D73" s="2">
        <f t="shared" si="3"/>
        <v>0.37288135593220417</v>
      </c>
    </row>
    <row r="74" spans="1:4" x14ac:dyDescent="0.3">
      <c r="A74" s="2">
        <v>2</v>
      </c>
      <c r="B74" s="2">
        <v>0</v>
      </c>
      <c r="C74" s="2">
        <f t="shared" si="2"/>
        <v>5.6271186440677958</v>
      </c>
      <c r="D74" s="2">
        <f t="shared" si="3"/>
        <v>-3.6271186440677958</v>
      </c>
    </row>
    <row r="75" spans="1:4" x14ac:dyDescent="0.3">
      <c r="A75" s="2">
        <v>3</v>
      </c>
      <c r="B75" s="2">
        <v>0</v>
      </c>
      <c r="C75" s="2">
        <f t="shared" si="2"/>
        <v>5.6271186440677958</v>
      </c>
      <c r="D75" s="2">
        <f t="shared" si="3"/>
        <v>-2.6271186440677958</v>
      </c>
    </row>
    <row r="76" spans="1:4" x14ac:dyDescent="0.3">
      <c r="A76" s="2">
        <v>5</v>
      </c>
      <c r="B76" s="2">
        <v>0</v>
      </c>
      <c r="C76" s="2">
        <f t="shared" si="2"/>
        <v>5.6271186440677958</v>
      </c>
      <c r="D76" s="2">
        <f t="shared" si="3"/>
        <v>-0.62711864406779583</v>
      </c>
    </row>
    <row r="77" spans="1:4" x14ac:dyDescent="0.3">
      <c r="A77" s="2">
        <v>8</v>
      </c>
      <c r="B77" s="2">
        <v>0</v>
      </c>
      <c r="C77" s="2">
        <f t="shared" si="2"/>
        <v>5.6271186440677958</v>
      </c>
      <c r="D77" s="2">
        <f t="shared" si="3"/>
        <v>2.3728813559322042</v>
      </c>
    </row>
    <row r="78" spans="1:4" x14ac:dyDescent="0.3">
      <c r="A78" s="2">
        <v>5</v>
      </c>
      <c r="B78" s="2">
        <v>0</v>
      </c>
      <c r="C78" s="2">
        <f t="shared" si="2"/>
        <v>5.6271186440677958</v>
      </c>
      <c r="D78" s="2">
        <f t="shared" si="3"/>
        <v>-0.62711864406779583</v>
      </c>
    </row>
    <row r="79" spans="1:4" x14ac:dyDescent="0.3">
      <c r="A79" s="2">
        <v>6</v>
      </c>
      <c r="B79" s="2">
        <v>0</v>
      </c>
      <c r="C79" s="2">
        <f t="shared" si="2"/>
        <v>5.6271186440677958</v>
      </c>
      <c r="D79" s="2">
        <f t="shared" si="3"/>
        <v>0.37288135593220417</v>
      </c>
    </row>
    <row r="80" spans="1:4" x14ac:dyDescent="0.3">
      <c r="A80" s="2">
        <v>2</v>
      </c>
      <c r="B80" s="2">
        <v>0</v>
      </c>
      <c r="C80" s="2">
        <f t="shared" si="2"/>
        <v>5.6271186440677958</v>
      </c>
      <c r="D80" s="2">
        <f t="shared" si="3"/>
        <v>-3.6271186440677958</v>
      </c>
    </row>
    <row r="81" spans="1:4" x14ac:dyDescent="0.3">
      <c r="A81" s="2">
        <v>3</v>
      </c>
      <c r="B81" s="2">
        <v>0</v>
      </c>
      <c r="C81" s="2">
        <f t="shared" si="2"/>
        <v>5.6271186440677958</v>
      </c>
      <c r="D81" s="2">
        <f t="shared" si="3"/>
        <v>-2.6271186440677958</v>
      </c>
    </row>
    <row r="82" spans="1:4" x14ac:dyDescent="0.3">
      <c r="A82" s="2">
        <v>6</v>
      </c>
      <c r="B82" s="2">
        <v>0</v>
      </c>
      <c r="C82" s="2">
        <f t="shared" si="2"/>
        <v>5.6271186440677958</v>
      </c>
      <c r="D82" s="2">
        <f t="shared" si="3"/>
        <v>0.37288135593220417</v>
      </c>
    </row>
    <row r="83" spans="1:4" x14ac:dyDescent="0.3">
      <c r="A83" s="2">
        <v>7</v>
      </c>
      <c r="B83" s="2">
        <v>0</v>
      </c>
      <c r="C83" s="2">
        <f t="shared" si="2"/>
        <v>5.6271186440677958</v>
      </c>
      <c r="D83" s="2">
        <f t="shared" si="3"/>
        <v>1.3728813559322042</v>
      </c>
    </row>
    <row r="84" spans="1:4" x14ac:dyDescent="0.3">
      <c r="A84" s="2">
        <v>6</v>
      </c>
      <c r="B84" s="2">
        <v>0</v>
      </c>
      <c r="C84" s="2">
        <f t="shared" si="2"/>
        <v>5.6271186440677958</v>
      </c>
      <c r="D84" s="2">
        <f t="shared" si="3"/>
        <v>0.37288135593220417</v>
      </c>
    </row>
    <row r="85" spans="1:4" x14ac:dyDescent="0.3">
      <c r="A85" s="2">
        <v>4</v>
      </c>
      <c r="B85" s="2">
        <v>0</v>
      </c>
      <c r="C85" s="2">
        <f t="shared" si="2"/>
        <v>5.6271186440677958</v>
      </c>
      <c r="D85" s="2">
        <f t="shared" si="3"/>
        <v>-1.6271186440677958</v>
      </c>
    </row>
    <row r="86" spans="1:4" x14ac:dyDescent="0.3">
      <c r="A86" s="2">
        <v>5</v>
      </c>
      <c r="B86" s="2">
        <v>0</v>
      </c>
      <c r="C86" s="2">
        <f t="shared" si="2"/>
        <v>5.6271186440677958</v>
      </c>
      <c r="D86" s="2">
        <f t="shared" si="3"/>
        <v>-0.62711864406779583</v>
      </c>
    </row>
    <row r="87" spans="1:4" x14ac:dyDescent="0.3">
      <c r="A87" s="2">
        <v>6</v>
      </c>
      <c r="B87" s="2">
        <v>0</v>
      </c>
      <c r="C87" s="2">
        <f t="shared" si="2"/>
        <v>5.6271186440677958</v>
      </c>
      <c r="D87" s="2">
        <f t="shared" si="3"/>
        <v>0.37288135593220417</v>
      </c>
    </row>
    <row r="88" spans="1:4" x14ac:dyDescent="0.3">
      <c r="A88" s="2">
        <v>2</v>
      </c>
      <c r="B88" s="2">
        <v>0</v>
      </c>
      <c r="C88" s="2">
        <f t="shared" si="2"/>
        <v>5.6271186440677958</v>
      </c>
      <c r="D88" s="2">
        <f t="shared" si="3"/>
        <v>-3.6271186440677958</v>
      </c>
    </row>
    <row r="89" spans="1:4" x14ac:dyDescent="0.3">
      <c r="A89" s="2">
        <v>8</v>
      </c>
      <c r="B89" s="2">
        <v>0</v>
      </c>
      <c r="C89" s="2">
        <f t="shared" si="2"/>
        <v>5.6271186440677958</v>
      </c>
      <c r="D89" s="2">
        <f t="shared" si="3"/>
        <v>2.3728813559322042</v>
      </c>
    </row>
    <row r="90" spans="1:4" x14ac:dyDescent="0.3">
      <c r="A90" s="2">
        <v>9</v>
      </c>
      <c r="B90" s="2">
        <v>0</v>
      </c>
      <c r="C90" s="2">
        <f t="shared" si="2"/>
        <v>5.6271186440677958</v>
      </c>
      <c r="D90" s="2">
        <f t="shared" si="3"/>
        <v>3.3728813559322042</v>
      </c>
    </row>
    <row r="91" spans="1:4" x14ac:dyDescent="0.3">
      <c r="A91" s="2">
        <v>5</v>
      </c>
      <c r="B91" s="2">
        <v>0</v>
      </c>
      <c r="C91" s="2">
        <f t="shared" si="2"/>
        <v>5.6271186440677958</v>
      </c>
      <c r="D91" s="2">
        <f t="shared" si="3"/>
        <v>-0.62711864406779583</v>
      </c>
    </row>
    <row r="92" spans="1:4" x14ac:dyDescent="0.3">
      <c r="A92" s="2">
        <v>8</v>
      </c>
      <c r="B92" s="2">
        <v>0</v>
      </c>
      <c r="C92" s="2">
        <f t="shared" si="2"/>
        <v>5.6271186440677958</v>
      </c>
      <c r="D92" s="2">
        <f t="shared" si="3"/>
        <v>2.3728813559322042</v>
      </c>
    </row>
    <row r="93" spans="1:4" x14ac:dyDescent="0.3">
      <c r="A93" s="2">
        <v>7</v>
      </c>
      <c r="B93" s="2">
        <v>0</v>
      </c>
      <c r="C93" s="2">
        <f t="shared" si="2"/>
        <v>5.6271186440677958</v>
      </c>
      <c r="D93" s="2">
        <f t="shared" si="3"/>
        <v>1.3728813559322042</v>
      </c>
    </row>
    <row r="94" spans="1:4" x14ac:dyDescent="0.3">
      <c r="A94" s="2">
        <v>7</v>
      </c>
      <c r="B94" s="2">
        <v>0</v>
      </c>
      <c r="C94" s="2">
        <f t="shared" si="2"/>
        <v>5.6271186440677958</v>
      </c>
      <c r="D94" s="2">
        <f t="shared" si="3"/>
        <v>1.3728813559322042</v>
      </c>
    </row>
    <row r="95" spans="1:4" x14ac:dyDescent="0.3">
      <c r="A95" s="2">
        <v>8</v>
      </c>
      <c r="B95" s="2">
        <v>0</v>
      </c>
      <c r="C95" s="2">
        <f t="shared" si="2"/>
        <v>5.6271186440677958</v>
      </c>
      <c r="D95" s="2">
        <f t="shared" si="3"/>
        <v>2.3728813559322042</v>
      </c>
    </row>
    <row r="96" spans="1:4" x14ac:dyDescent="0.3">
      <c r="A96" s="2">
        <v>9</v>
      </c>
      <c r="B96" s="2">
        <v>0</v>
      </c>
      <c r="C96" s="2">
        <f t="shared" si="2"/>
        <v>5.6271186440677958</v>
      </c>
      <c r="D96" s="2">
        <f t="shared" si="3"/>
        <v>3.3728813559322042</v>
      </c>
    </row>
    <row r="97" spans="1:4" x14ac:dyDescent="0.3">
      <c r="A97" s="2">
        <v>6</v>
      </c>
      <c r="B97" s="2">
        <v>0</v>
      </c>
      <c r="C97" s="2">
        <f t="shared" si="2"/>
        <v>5.6271186440677958</v>
      </c>
      <c r="D97" s="2">
        <f t="shared" si="3"/>
        <v>0.37288135593220417</v>
      </c>
    </row>
    <row r="98" spans="1:4" x14ac:dyDescent="0.3">
      <c r="A98" s="2">
        <v>5</v>
      </c>
      <c r="B98" s="2">
        <v>0</v>
      </c>
      <c r="C98" s="2">
        <f t="shared" si="2"/>
        <v>5.6271186440677958</v>
      </c>
      <c r="D98" s="2">
        <f t="shared" si="3"/>
        <v>-0.62711864406779583</v>
      </c>
    </row>
    <row r="99" spans="1:4" x14ac:dyDescent="0.3">
      <c r="A99" s="2">
        <v>10</v>
      </c>
      <c r="B99" s="2">
        <v>0</v>
      </c>
      <c r="C99" s="2">
        <f t="shared" si="2"/>
        <v>5.6271186440677958</v>
      </c>
      <c r="D99" s="2">
        <f t="shared" si="3"/>
        <v>4.3728813559322042</v>
      </c>
    </row>
    <row r="100" spans="1:4" x14ac:dyDescent="0.3">
      <c r="A100" s="2">
        <v>2</v>
      </c>
      <c r="B100" s="2">
        <v>0</v>
      </c>
      <c r="C100" s="2">
        <f t="shared" si="2"/>
        <v>5.6271186440677958</v>
      </c>
      <c r="D100" s="2">
        <f t="shared" si="3"/>
        <v>-3.6271186440677958</v>
      </c>
    </row>
    <row r="101" spans="1:4" x14ac:dyDescent="0.3">
      <c r="A101" s="2">
        <v>4</v>
      </c>
      <c r="B101" s="2">
        <v>0</v>
      </c>
      <c r="C101" s="2">
        <f t="shared" si="2"/>
        <v>5.6271186440677958</v>
      </c>
      <c r="D101" s="2">
        <f t="shared" si="3"/>
        <v>-1.6271186440677958</v>
      </c>
    </row>
    <row r="102" spans="1:4" x14ac:dyDescent="0.3">
      <c r="A102" s="2">
        <v>4</v>
      </c>
      <c r="B102" s="2">
        <v>0</v>
      </c>
      <c r="C102" s="2">
        <f t="shared" si="2"/>
        <v>5.6271186440677958</v>
      </c>
      <c r="D102" s="2">
        <f t="shared" si="3"/>
        <v>-1.6271186440677958</v>
      </c>
    </row>
    <row r="103" spans="1:4" x14ac:dyDescent="0.3">
      <c r="A103" s="2">
        <v>5</v>
      </c>
      <c r="B103" s="2">
        <v>0</v>
      </c>
      <c r="C103" s="2">
        <f t="shared" si="2"/>
        <v>5.6271186440677958</v>
      </c>
      <c r="D103" s="2">
        <f t="shared" si="3"/>
        <v>-0.62711864406779583</v>
      </c>
    </row>
    <row r="104" spans="1:4" x14ac:dyDescent="0.3">
      <c r="A104" s="2">
        <v>6</v>
      </c>
      <c r="B104" s="2">
        <v>0</v>
      </c>
      <c r="C104" s="2">
        <f t="shared" si="2"/>
        <v>5.6271186440677958</v>
      </c>
      <c r="D104" s="2">
        <f t="shared" si="3"/>
        <v>0.37288135593220417</v>
      </c>
    </row>
    <row r="105" spans="1:4" x14ac:dyDescent="0.3">
      <c r="A105" s="2">
        <v>3</v>
      </c>
      <c r="B105" s="2">
        <v>0</v>
      </c>
      <c r="C105" s="2">
        <f t="shared" si="2"/>
        <v>5.6271186440677958</v>
      </c>
      <c r="D105" s="2">
        <f t="shared" si="3"/>
        <v>-2.6271186440677958</v>
      </c>
    </row>
    <row r="106" spans="1:4" x14ac:dyDescent="0.3">
      <c r="A106" s="2">
        <v>5</v>
      </c>
      <c r="B106" s="2">
        <v>0</v>
      </c>
      <c r="C106" s="2">
        <f t="shared" si="2"/>
        <v>5.6271186440677958</v>
      </c>
      <c r="D106" s="2">
        <f t="shared" si="3"/>
        <v>-0.62711864406779583</v>
      </c>
    </row>
    <row r="107" spans="1:4" x14ac:dyDescent="0.3">
      <c r="A107" s="2">
        <v>4</v>
      </c>
      <c r="B107" s="2">
        <v>0</v>
      </c>
      <c r="C107" s="2">
        <f t="shared" si="2"/>
        <v>5.6271186440677958</v>
      </c>
      <c r="D107" s="2">
        <f t="shared" si="3"/>
        <v>-1.6271186440677958</v>
      </c>
    </row>
    <row r="108" spans="1:4" x14ac:dyDescent="0.3">
      <c r="A108" s="2">
        <v>7</v>
      </c>
      <c r="B108" s="2">
        <v>0</v>
      </c>
      <c r="C108" s="2">
        <f t="shared" si="2"/>
        <v>5.6271186440677958</v>
      </c>
      <c r="D108" s="2">
        <f t="shared" si="3"/>
        <v>1.3728813559322042</v>
      </c>
    </row>
    <row r="109" spans="1:4" x14ac:dyDescent="0.3">
      <c r="A109" s="2">
        <v>6</v>
      </c>
      <c r="B109" s="2">
        <v>0</v>
      </c>
      <c r="C109" s="2">
        <f t="shared" si="2"/>
        <v>5.6271186440677958</v>
      </c>
      <c r="D109" s="2">
        <f t="shared" si="3"/>
        <v>0.37288135593220417</v>
      </c>
    </row>
    <row r="110" spans="1:4" x14ac:dyDescent="0.3">
      <c r="A110" s="2">
        <v>5</v>
      </c>
      <c r="B110" s="2">
        <v>0</v>
      </c>
      <c r="C110" s="2">
        <f t="shared" si="2"/>
        <v>5.6271186440677958</v>
      </c>
      <c r="D110" s="2">
        <f t="shared" si="3"/>
        <v>-0.62711864406779583</v>
      </c>
    </row>
    <row r="111" spans="1:4" x14ac:dyDescent="0.3">
      <c r="A111" s="2">
        <v>6</v>
      </c>
      <c r="B111" s="2">
        <v>0</v>
      </c>
      <c r="C111" s="2">
        <f t="shared" si="2"/>
        <v>5.6271186440677958</v>
      </c>
      <c r="D111" s="2">
        <f t="shared" si="3"/>
        <v>0.37288135593220417</v>
      </c>
    </row>
    <row r="112" spans="1:4" x14ac:dyDescent="0.3">
      <c r="A112" s="2">
        <v>5</v>
      </c>
      <c r="B112" s="2">
        <v>0</v>
      </c>
      <c r="C112" s="2">
        <f t="shared" si="2"/>
        <v>5.6271186440677958</v>
      </c>
      <c r="D112" s="2">
        <f t="shared" si="3"/>
        <v>-0.62711864406779583</v>
      </c>
    </row>
    <row r="113" spans="1:5" x14ac:dyDescent="0.3">
      <c r="A113" s="2">
        <v>6</v>
      </c>
      <c r="B113" s="2">
        <v>0</v>
      </c>
      <c r="C113" s="2">
        <f t="shared" si="2"/>
        <v>5.6271186440677958</v>
      </c>
      <c r="D113" s="2">
        <f t="shared" si="3"/>
        <v>0.37288135593220417</v>
      </c>
    </row>
    <row r="114" spans="1:5" x14ac:dyDescent="0.3">
      <c r="A114" s="2">
        <v>4</v>
      </c>
      <c r="B114" s="2">
        <v>0</v>
      </c>
      <c r="C114" s="2">
        <f t="shared" si="2"/>
        <v>5.6271186440677958</v>
      </c>
      <c r="D114" s="2">
        <f t="shared" si="3"/>
        <v>-1.6271186440677958</v>
      </c>
    </row>
    <row r="115" spans="1:5" x14ac:dyDescent="0.3">
      <c r="A115" s="2">
        <v>4</v>
      </c>
      <c r="B115" s="2">
        <v>0</v>
      </c>
      <c r="C115" s="2">
        <f t="shared" si="2"/>
        <v>5.6271186440677958</v>
      </c>
      <c r="D115" s="2">
        <f t="shared" si="3"/>
        <v>-1.6271186440677958</v>
      </c>
    </row>
    <row r="116" spans="1:5" x14ac:dyDescent="0.3">
      <c r="A116" s="2">
        <v>5</v>
      </c>
      <c r="B116" s="2">
        <v>0</v>
      </c>
      <c r="C116" s="2">
        <f t="shared" si="2"/>
        <v>5.6271186440677958</v>
      </c>
      <c r="D116" s="2">
        <f t="shared" si="3"/>
        <v>-0.62711864406779583</v>
      </c>
    </row>
    <row r="117" spans="1:5" x14ac:dyDescent="0.3">
      <c r="A117" s="2">
        <v>6</v>
      </c>
      <c r="B117" s="2">
        <v>0</v>
      </c>
      <c r="C117" s="2">
        <f t="shared" si="2"/>
        <v>5.6271186440677958</v>
      </c>
      <c r="D117" s="2">
        <f t="shared" si="3"/>
        <v>0.37288135593220417</v>
      </c>
    </row>
    <row r="118" spans="1:5" x14ac:dyDescent="0.3">
      <c r="A118" s="2">
        <v>7</v>
      </c>
      <c r="B118" s="2">
        <v>0</v>
      </c>
      <c r="C118" s="2">
        <f t="shared" si="2"/>
        <v>5.6271186440677958</v>
      </c>
      <c r="D118" s="2">
        <f t="shared" si="3"/>
        <v>1.3728813559322042</v>
      </c>
      <c r="E118" s="2" t="s">
        <v>105</v>
      </c>
    </row>
    <row r="119" spans="1:5" x14ac:dyDescent="0.3">
      <c r="A119" s="2">
        <v>8</v>
      </c>
      <c r="B119" s="2">
        <v>0</v>
      </c>
      <c r="C119" s="2">
        <f t="shared" si="2"/>
        <v>5.6271186440677958</v>
      </c>
      <c r="D119" s="2">
        <f t="shared" si="3"/>
        <v>2.3728813559322042</v>
      </c>
      <c r="E119" s="29">
        <f>AVERAGE(D61:D119)</f>
        <v>7.8280131905773748E-16</v>
      </c>
    </row>
    <row r="120" spans="1:5" x14ac:dyDescent="0.3">
      <c r="A120" s="71">
        <f>AVERAGE(A5:A119)</f>
        <v>6</v>
      </c>
      <c r="C120" s="46" t="s">
        <v>75</v>
      </c>
      <c r="D120" s="2">
        <f>AVERAGE(D5:D119)</f>
        <v>-2.1625213697046528E-16</v>
      </c>
    </row>
    <row r="121" spans="1:5" ht="28.8" x14ac:dyDescent="0.3">
      <c r="C121" s="47" t="s">
        <v>76</v>
      </c>
      <c r="D121" s="2">
        <f>_xlfn.STDEV.S(D5:D119)</f>
        <v>1.8991081771859872</v>
      </c>
    </row>
  </sheetData>
  <mergeCells count="2">
    <mergeCell ref="K20:K21"/>
    <mergeCell ref="I17:J1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67779-5922-474C-AC61-496DFAC1BF7E}">
  <dimension ref="A1:M121"/>
  <sheetViews>
    <sheetView zoomScale="110" zoomScaleNormal="110" workbookViewId="0">
      <selection activeCell="G12" sqref="G12"/>
    </sheetView>
  </sheetViews>
  <sheetFormatPr baseColWidth="10" defaultRowHeight="14.4" x14ac:dyDescent="0.3"/>
  <cols>
    <col min="1" max="1" width="14.33203125" style="1" customWidth="1"/>
    <col min="2" max="3" width="16.5546875" style="1" customWidth="1"/>
    <col min="4" max="4" width="11.33203125" style="1" customWidth="1"/>
    <col min="5" max="5" width="10.88671875" style="1" customWidth="1"/>
    <col min="6" max="6" width="7.109375" customWidth="1"/>
    <col min="7" max="7" width="10.33203125" customWidth="1"/>
    <col min="8" max="8" width="9.44140625" customWidth="1"/>
    <col min="9" max="9" width="4.44140625" customWidth="1"/>
    <col min="10" max="10" width="11.6640625" customWidth="1"/>
    <col min="11" max="11" width="9.5546875" customWidth="1"/>
    <col min="12" max="12" width="11.88671875" customWidth="1"/>
    <col min="14" max="14" width="10.5546875" customWidth="1"/>
  </cols>
  <sheetData>
    <row r="1" spans="1:13" ht="15.6" x14ac:dyDescent="0.3">
      <c r="A1" s="31" t="s">
        <v>129</v>
      </c>
    </row>
    <row r="2" spans="1:13" ht="15.6" x14ac:dyDescent="0.3">
      <c r="A2" s="31" t="s">
        <v>130</v>
      </c>
      <c r="G2" s="33" t="s">
        <v>52</v>
      </c>
      <c r="H2" s="34" t="s">
        <v>108</v>
      </c>
      <c r="I2" s="35"/>
      <c r="J2" s="35"/>
      <c r="K2" s="35"/>
      <c r="L2" s="35"/>
      <c r="M2" s="35"/>
    </row>
    <row r="3" spans="1:13" x14ac:dyDescent="0.3">
      <c r="G3" s="35"/>
      <c r="H3" s="35"/>
      <c r="I3" s="35"/>
      <c r="J3" s="36"/>
      <c r="K3" s="35"/>
      <c r="L3" s="35"/>
      <c r="M3" s="35"/>
    </row>
    <row r="4" spans="1:13" ht="30.75" customHeight="1" x14ac:dyDescent="0.3">
      <c r="A4" s="32" t="s">
        <v>39</v>
      </c>
      <c r="B4" s="32" t="s">
        <v>40</v>
      </c>
      <c r="C4" s="32" t="s">
        <v>107</v>
      </c>
      <c r="D4" s="32" t="s">
        <v>73</v>
      </c>
      <c r="E4" s="32" t="s">
        <v>74</v>
      </c>
      <c r="G4" s="54">
        <f t="array" ref="G4:H8">LINEST(A5:A119,B5:C119,FALSE,TRUE)</f>
        <v>5.6271186440677967</v>
      </c>
      <c r="H4" s="54">
        <v>6.3928571428571317</v>
      </c>
      <c r="I4" s="35"/>
      <c r="J4" s="37" t="s">
        <v>41</v>
      </c>
      <c r="K4" s="37">
        <f>H4</f>
        <v>6.3928571428571317</v>
      </c>
      <c r="L4" s="35" t="s">
        <v>81</v>
      </c>
      <c r="M4" s="35"/>
    </row>
    <row r="5" spans="1:13" x14ac:dyDescent="0.3">
      <c r="A5" s="2">
        <v>5</v>
      </c>
      <c r="B5" s="2">
        <v>1</v>
      </c>
      <c r="C5" s="2">
        <v>0</v>
      </c>
      <c r="D5" s="2">
        <f>$K$5*C5+$K$4*B5</f>
        <v>6.3928571428571317</v>
      </c>
      <c r="E5" s="2">
        <f>A5-D5</f>
        <v>-1.3928571428571317</v>
      </c>
      <c r="G5" s="54">
        <v>0.24833441053350291</v>
      </c>
      <c r="H5" s="54">
        <v>0.2548994475364717</v>
      </c>
      <c r="I5" s="35"/>
      <c r="J5" s="37" t="s">
        <v>56</v>
      </c>
      <c r="K5" s="37">
        <f>G4</f>
        <v>5.6271186440677967</v>
      </c>
      <c r="L5" s="35" t="s">
        <v>82</v>
      </c>
      <c r="M5" s="35"/>
    </row>
    <row r="6" spans="1:13" x14ac:dyDescent="0.3">
      <c r="A6" s="2">
        <v>10</v>
      </c>
      <c r="B6" s="2">
        <v>1</v>
      </c>
      <c r="C6" s="2">
        <v>0</v>
      </c>
      <c r="D6" s="2">
        <f t="shared" ref="D6:D69" si="0">$K$5*C6+$K$4*B6</f>
        <v>6.3928571428571317</v>
      </c>
      <c r="E6" s="2">
        <f t="shared" ref="E6:E69" si="1">A6-D6</f>
        <v>3.6071428571428683</v>
      </c>
      <c r="G6" s="88">
        <v>0.90999261098366158</v>
      </c>
      <c r="H6" s="54">
        <v>1.907492801518873</v>
      </c>
      <c r="I6" s="35"/>
      <c r="J6" s="37" t="s">
        <v>43</v>
      </c>
      <c r="K6" s="37">
        <f>G5</f>
        <v>0.24833441053350291</v>
      </c>
      <c r="L6" s="35"/>
      <c r="M6" s="35"/>
    </row>
    <row r="7" spans="1:13" x14ac:dyDescent="0.3">
      <c r="A7" s="2">
        <v>2</v>
      </c>
      <c r="B7" s="2">
        <v>1</v>
      </c>
      <c r="C7" s="2">
        <v>0</v>
      </c>
      <c r="D7" s="2">
        <f t="shared" si="0"/>
        <v>6.3928571428571317</v>
      </c>
      <c r="E7" s="2">
        <f t="shared" si="1"/>
        <v>-4.3928571428571317</v>
      </c>
      <c r="G7" s="88">
        <v>571.22624133940747</v>
      </c>
      <c r="H7" s="54">
        <v>113</v>
      </c>
      <c r="I7" s="35"/>
      <c r="J7" s="37" t="s">
        <v>44</v>
      </c>
      <c r="K7" s="37">
        <f>H5</f>
        <v>0.2548994475364717</v>
      </c>
      <c r="L7" s="35"/>
      <c r="M7" s="35"/>
    </row>
    <row r="8" spans="1:13" x14ac:dyDescent="0.3">
      <c r="A8" s="2">
        <v>8</v>
      </c>
      <c r="B8" s="2">
        <v>1</v>
      </c>
      <c r="C8" s="2">
        <v>0</v>
      </c>
      <c r="D8" s="2">
        <f t="shared" si="0"/>
        <v>6.3928571428571317</v>
      </c>
      <c r="E8" s="2">
        <f t="shared" si="1"/>
        <v>1.6071428571428683</v>
      </c>
      <c r="G8" s="88">
        <v>4156.8462469733659</v>
      </c>
      <c r="H8" s="54">
        <v>411.15375302663398</v>
      </c>
      <c r="I8" s="35"/>
      <c r="J8" s="37" t="s">
        <v>45</v>
      </c>
      <c r="K8" s="38">
        <f>G6</f>
        <v>0.90999261098366158</v>
      </c>
      <c r="L8" s="35"/>
      <c r="M8" s="35"/>
    </row>
    <row r="9" spans="1:13" x14ac:dyDescent="0.3">
      <c r="A9" s="2">
        <v>7</v>
      </c>
      <c r="B9" s="2">
        <v>1</v>
      </c>
      <c r="C9" s="2">
        <v>0</v>
      </c>
      <c r="D9" s="2">
        <f t="shared" si="0"/>
        <v>6.3928571428571317</v>
      </c>
      <c r="E9" s="2">
        <f t="shared" si="1"/>
        <v>0.60714285714286831</v>
      </c>
      <c r="G9" s="35"/>
      <c r="H9" s="35"/>
      <c r="I9" s="35"/>
      <c r="J9" s="37" t="s">
        <v>12</v>
      </c>
      <c r="K9" s="37">
        <f>H6</f>
        <v>1.907492801518873</v>
      </c>
      <c r="L9" s="35" t="s">
        <v>95</v>
      </c>
      <c r="M9" s="35"/>
    </row>
    <row r="10" spans="1:13" x14ac:dyDescent="0.3">
      <c r="A10" s="2">
        <v>7</v>
      </c>
      <c r="B10" s="2">
        <v>1</v>
      </c>
      <c r="C10" s="2">
        <v>0</v>
      </c>
      <c r="D10" s="2">
        <f t="shared" si="0"/>
        <v>6.3928571428571317</v>
      </c>
      <c r="E10" s="2">
        <f t="shared" si="1"/>
        <v>0.60714285714286831</v>
      </c>
      <c r="G10" s="35"/>
      <c r="H10" s="35"/>
      <c r="I10" s="35"/>
      <c r="J10" s="37" t="s">
        <v>46</v>
      </c>
      <c r="K10" s="38">
        <f>G7</f>
        <v>571.22624133940747</v>
      </c>
      <c r="L10" s="35"/>
      <c r="M10" s="35"/>
    </row>
    <row r="11" spans="1:13" x14ac:dyDescent="0.3">
      <c r="A11" s="2">
        <v>6</v>
      </c>
      <c r="B11" s="2">
        <v>1</v>
      </c>
      <c r="C11" s="2">
        <v>0</v>
      </c>
      <c r="D11" s="2">
        <f t="shared" si="0"/>
        <v>6.3928571428571317</v>
      </c>
      <c r="E11" s="2">
        <f t="shared" si="1"/>
        <v>-0.39285714285713169</v>
      </c>
      <c r="G11" s="35"/>
      <c r="H11" s="35"/>
      <c r="I11" s="35"/>
      <c r="J11" s="37" t="s">
        <v>47</v>
      </c>
      <c r="K11" s="37">
        <f>H7</f>
        <v>113</v>
      </c>
      <c r="L11" s="35"/>
      <c r="M11" s="35"/>
    </row>
    <row r="12" spans="1:13" x14ac:dyDescent="0.3">
      <c r="A12" s="2">
        <v>4</v>
      </c>
      <c r="B12" s="2">
        <v>1</v>
      </c>
      <c r="C12" s="2">
        <v>0</v>
      </c>
      <c r="D12" s="2">
        <f t="shared" si="0"/>
        <v>6.3928571428571317</v>
      </c>
      <c r="E12" s="2">
        <f t="shared" si="1"/>
        <v>-2.3928571428571317</v>
      </c>
      <c r="G12" s="35"/>
      <c r="H12" s="35"/>
      <c r="I12" s="35"/>
      <c r="J12" s="37" t="s">
        <v>48</v>
      </c>
      <c r="K12" s="38">
        <f>G8</f>
        <v>4156.8462469733659</v>
      </c>
      <c r="L12" s="35"/>
      <c r="M12" s="35"/>
    </row>
    <row r="13" spans="1:13" x14ac:dyDescent="0.3">
      <c r="A13" s="2">
        <v>8</v>
      </c>
      <c r="B13" s="2">
        <v>1</v>
      </c>
      <c r="C13" s="2">
        <v>0</v>
      </c>
      <c r="D13" s="2">
        <f t="shared" si="0"/>
        <v>6.3928571428571317</v>
      </c>
      <c r="E13" s="2">
        <f t="shared" si="1"/>
        <v>1.6071428571428683</v>
      </c>
      <c r="G13" s="35"/>
      <c r="H13" s="35"/>
      <c r="I13" s="35"/>
      <c r="J13" s="37" t="s">
        <v>49</v>
      </c>
      <c r="K13" s="37">
        <f>H8</f>
        <v>411.15375302663398</v>
      </c>
      <c r="L13" s="35"/>
      <c r="M13" s="35"/>
    </row>
    <row r="14" spans="1:13" x14ac:dyDescent="0.3">
      <c r="A14" s="2">
        <v>10</v>
      </c>
      <c r="B14" s="2">
        <v>1</v>
      </c>
      <c r="C14" s="2">
        <v>0</v>
      </c>
      <c r="D14" s="2">
        <f t="shared" si="0"/>
        <v>6.3928571428571317</v>
      </c>
      <c r="E14" s="2">
        <f t="shared" si="1"/>
        <v>3.6071428571428683</v>
      </c>
      <c r="G14" s="35"/>
      <c r="H14" s="35"/>
      <c r="I14" s="35"/>
      <c r="J14" s="35"/>
      <c r="K14" s="35"/>
      <c r="L14" s="35"/>
      <c r="M14" s="35"/>
    </row>
    <row r="15" spans="1:13" x14ac:dyDescent="0.3">
      <c r="A15" s="2">
        <v>6</v>
      </c>
      <c r="B15" s="2">
        <v>1</v>
      </c>
      <c r="C15" s="2">
        <v>0</v>
      </c>
      <c r="D15" s="2">
        <f t="shared" si="0"/>
        <v>6.3928571428571317</v>
      </c>
      <c r="E15" s="2">
        <f t="shared" si="1"/>
        <v>-0.39285714285713169</v>
      </c>
      <c r="G15" s="35"/>
      <c r="H15" s="35"/>
      <c r="I15" s="35"/>
      <c r="J15" s="35"/>
      <c r="K15" s="35"/>
      <c r="L15" s="35"/>
      <c r="M15" s="35"/>
    </row>
    <row r="16" spans="1:13" x14ac:dyDescent="0.3">
      <c r="A16" s="2">
        <v>7</v>
      </c>
      <c r="B16" s="2">
        <v>1</v>
      </c>
      <c r="C16" s="2">
        <v>0</v>
      </c>
      <c r="D16" s="2">
        <f t="shared" si="0"/>
        <v>6.3928571428571317</v>
      </c>
      <c r="E16" s="2">
        <f t="shared" si="1"/>
        <v>0.60714285714286831</v>
      </c>
      <c r="G16" s="35"/>
      <c r="H16" s="35"/>
      <c r="I16" s="37" t="s">
        <v>51</v>
      </c>
      <c r="J16" s="37" t="s">
        <v>50</v>
      </c>
      <c r="K16" s="37">
        <f>(K4-K5)/K9</f>
        <v>0.40143716305487648</v>
      </c>
      <c r="L16" s="35" t="s">
        <v>54</v>
      </c>
      <c r="M16" s="35"/>
    </row>
    <row r="17" spans="1:13" x14ac:dyDescent="0.3">
      <c r="A17" s="2">
        <v>7</v>
      </c>
      <c r="B17" s="2">
        <v>1</v>
      </c>
      <c r="C17" s="2">
        <v>0</v>
      </c>
      <c r="D17" s="2">
        <f t="shared" si="0"/>
        <v>6.3928571428571317</v>
      </c>
      <c r="E17" s="2">
        <f t="shared" si="1"/>
        <v>0.60714285714286831</v>
      </c>
      <c r="G17" s="35"/>
      <c r="H17" s="35"/>
      <c r="I17" s="37" t="s">
        <v>84</v>
      </c>
      <c r="J17" s="82">
        <f>K10</f>
        <v>571.22624133940747</v>
      </c>
      <c r="K17" s="82"/>
      <c r="L17" s="35" t="s">
        <v>109</v>
      </c>
      <c r="M17" s="35"/>
    </row>
    <row r="18" spans="1:13" x14ac:dyDescent="0.3">
      <c r="A18" s="2">
        <v>8</v>
      </c>
      <c r="B18" s="2">
        <v>1</v>
      </c>
      <c r="C18" s="2">
        <v>0</v>
      </c>
      <c r="D18" s="2">
        <f t="shared" si="0"/>
        <v>6.3928571428571317</v>
      </c>
      <c r="E18" s="2">
        <f t="shared" si="1"/>
        <v>1.6071428571428683</v>
      </c>
      <c r="G18" s="35"/>
      <c r="H18" s="35"/>
      <c r="I18" s="35"/>
      <c r="J18" s="35"/>
      <c r="K18" s="35"/>
      <c r="L18" s="35"/>
      <c r="M18" s="35"/>
    </row>
    <row r="19" spans="1:13" x14ac:dyDescent="0.3">
      <c r="A19" s="2">
        <v>10</v>
      </c>
      <c r="B19" s="2">
        <v>1</v>
      </c>
      <c r="C19" s="2">
        <v>0</v>
      </c>
      <c r="D19" s="2">
        <f t="shared" si="0"/>
        <v>6.3928571428571317</v>
      </c>
      <c r="E19" s="2">
        <f t="shared" si="1"/>
        <v>3.6071428571428683</v>
      </c>
      <c r="G19" s="35"/>
      <c r="H19" s="35"/>
      <c r="I19" s="35"/>
      <c r="J19" s="35"/>
      <c r="K19" s="37" t="s">
        <v>67</v>
      </c>
      <c r="L19" s="37" t="s">
        <v>8</v>
      </c>
      <c r="M19" s="35"/>
    </row>
    <row r="20" spans="1:13" x14ac:dyDescent="0.3">
      <c r="A20" s="2">
        <v>7</v>
      </c>
      <c r="B20" s="2">
        <v>1</v>
      </c>
      <c r="C20" s="2">
        <v>0</v>
      </c>
      <c r="D20" s="2">
        <f t="shared" si="0"/>
        <v>6.3928571428571317</v>
      </c>
      <c r="E20" s="2">
        <f t="shared" si="1"/>
        <v>0.60714285714286831</v>
      </c>
      <c r="G20" s="35"/>
      <c r="H20" s="35"/>
      <c r="I20" s="35"/>
      <c r="J20" s="39" t="s">
        <v>66</v>
      </c>
      <c r="K20" s="40">
        <f>AVERAGE(A5:A60)</f>
        <v>6.3928571428571432</v>
      </c>
      <c r="L20" s="81">
        <f>K20-K21</f>
        <v>0.76573849878934652</v>
      </c>
      <c r="M20" s="35"/>
    </row>
    <row r="21" spans="1:13" x14ac:dyDescent="0.3">
      <c r="A21" s="2">
        <v>9</v>
      </c>
      <c r="B21" s="2">
        <v>1</v>
      </c>
      <c r="C21" s="2">
        <v>0</v>
      </c>
      <c r="D21" s="2">
        <f t="shared" si="0"/>
        <v>6.3928571428571317</v>
      </c>
      <c r="E21" s="2">
        <f t="shared" si="1"/>
        <v>2.6071428571428683</v>
      </c>
      <c r="G21" s="35"/>
      <c r="H21" s="35"/>
      <c r="I21" s="35"/>
      <c r="J21" s="39" t="s">
        <v>65</v>
      </c>
      <c r="K21" s="40">
        <f>AVERAGE(A61:A119)</f>
        <v>5.6271186440677967</v>
      </c>
      <c r="L21" s="81"/>
      <c r="M21" s="35"/>
    </row>
    <row r="22" spans="1:13" x14ac:dyDescent="0.3">
      <c r="A22" s="2">
        <v>3</v>
      </c>
      <c r="B22" s="2">
        <v>1</v>
      </c>
      <c r="C22" s="2">
        <v>0</v>
      </c>
      <c r="D22" s="2">
        <f t="shared" si="0"/>
        <v>6.3928571428571317</v>
      </c>
      <c r="E22" s="2">
        <f t="shared" si="1"/>
        <v>-3.3928571428571317</v>
      </c>
    </row>
    <row r="23" spans="1:13" x14ac:dyDescent="0.3">
      <c r="A23" s="2">
        <v>6</v>
      </c>
      <c r="B23" s="2">
        <v>1</v>
      </c>
      <c r="C23" s="2">
        <v>0</v>
      </c>
      <c r="D23" s="2">
        <f t="shared" si="0"/>
        <v>6.3928571428571317</v>
      </c>
      <c r="E23" s="2">
        <f t="shared" si="1"/>
        <v>-0.39285714285713169</v>
      </c>
    </row>
    <row r="24" spans="1:13" x14ac:dyDescent="0.3">
      <c r="A24" s="2">
        <v>4</v>
      </c>
      <c r="B24" s="2">
        <v>1</v>
      </c>
      <c r="C24" s="2">
        <v>0</v>
      </c>
      <c r="D24" s="2">
        <f t="shared" si="0"/>
        <v>6.3928571428571317</v>
      </c>
      <c r="E24" s="2">
        <f t="shared" si="1"/>
        <v>-2.3928571428571317</v>
      </c>
    </row>
    <row r="25" spans="1:13" x14ac:dyDescent="0.3">
      <c r="A25" s="2">
        <v>8</v>
      </c>
      <c r="B25" s="2">
        <v>1</v>
      </c>
      <c r="C25" s="2">
        <v>0</v>
      </c>
      <c r="D25" s="2">
        <f t="shared" si="0"/>
        <v>6.3928571428571317</v>
      </c>
      <c r="E25" s="2">
        <f t="shared" si="1"/>
        <v>1.6071428571428683</v>
      </c>
    </row>
    <row r="26" spans="1:13" x14ac:dyDescent="0.3">
      <c r="A26" s="2">
        <v>8</v>
      </c>
      <c r="B26" s="2">
        <v>1</v>
      </c>
      <c r="C26" s="2">
        <v>0</v>
      </c>
      <c r="D26" s="2">
        <f t="shared" si="0"/>
        <v>6.3928571428571317</v>
      </c>
      <c r="E26" s="2">
        <f t="shared" si="1"/>
        <v>1.6071428571428683</v>
      </c>
    </row>
    <row r="27" spans="1:13" x14ac:dyDescent="0.3">
      <c r="A27" s="2">
        <v>5</v>
      </c>
      <c r="B27" s="2">
        <v>1</v>
      </c>
      <c r="C27" s="2">
        <v>0</v>
      </c>
      <c r="D27" s="2">
        <f t="shared" si="0"/>
        <v>6.3928571428571317</v>
      </c>
      <c r="E27" s="2">
        <f t="shared" si="1"/>
        <v>-1.3928571428571317</v>
      </c>
    </row>
    <row r="28" spans="1:13" x14ac:dyDescent="0.3">
      <c r="A28" s="2">
        <v>3</v>
      </c>
      <c r="B28" s="2">
        <v>1</v>
      </c>
      <c r="C28" s="2">
        <v>0</v>
      </c>
      <c r="D28" s="2">
        <f t="shared" si="0"/>
        <v>6.3928571428571317</v>
      </c>
      <c r="E28" s="2">
        <f t="shared" si="1"/>
        <v>-3.3928571428571317</v>
      </c>
    </row>
    <row r="29" spans="1:13" x14ac:dyDescent="0.3">
      <c r="A29" s="2">
        <v>6</v>
      </c>
      <c r="B29" s="2">
        <v>1</v>
      </c>
      <c r="C29" s="2">
        <v>0</v>
      </c>
      <c r="D29" s="2">
        <f t="shared" si="0"/>
        <v>6.3928571428571317</v>
      </c>
      <c r="E29" s="2">
        <f t="shared" si="1"/>
        <v>-0.39285714285713169</v>
      </c>
    </row>
    <row r="30" spans="1:13" x14ac:dyDescent="0.3">
      <c r="A30" s="2">
        <v>3</v>
      </c>
      <c r="B30" s="2">
        <v>1</v>
      </c>
      <c r="C30" s="2">
        <v>0</v>
      </c>
      <c r="D30" s="2">
        <f t="shared" si="0"/>
        <v>6.3928571428571317</v>
      </c>
      <c r="E30" s="2">
        <f t="shared" si="1"/>
        <v>-3.3928571428571317</v>
      </c>
    </row>
    <row r="31" spans="1:13" x14ac:dyDescent="0.3">
      <c r="A31" s="2">
        <v>7</v>
      </c>
      <c r="B31" s="2">
        <v>1</v>
      </c>
      <c r="C31" s="2">
        <v>0</v>
      </c>
      <c r="D31" s="2">
        <f t="shared" si="0"/>
        <v>6.3928571428571317</v>
      </c>
      <c r="E31" s="2">
        <f t="shared" si="1"/>
        <v>0.60714285714286831</v>
      </c>
    </row>
    <row r="32" spans="1:13" x14ac:dyDescent="0.3">
      <c r="A32" s="2">
        <v>7</v>
      </c>
      <c r="B32" s="2">
        <v>1</v>
      </c>
      <c r="C32" s="2">
        <v>0</v>
      </c>
      <c r="D32" s="2">
        <f t="shared" si="0"/>
        <v>6.3928571428571317</v>
      </c>
      <c r="E32" s="2">
        <f t="shared" si="1"/>
        <v>0.60714285714286831</v>
      </c>
    </row>
    <row r="33" spans="1:5" x14ac:dyDescent="0.3">
      <c r="A33" s="2">
        <v>5</v>
      </c>
      <c r="B33" s="2">
        <v>1</v>
      </c>
      <c r="C33" s="2">
        <v>0</v>
      </c>
      <c r="D33" s="2">
        <f t="shared" si="0"/>
        <v>6.3928571428571317</v>
      </c>
      <c r="E33" s="2">
        <f t="shared" si="1"/>
        <v>-1.3928571428571317</v>
      </c>
    </row>
    <row r="34" spans="1:5" x14ac:dyDescent="0.3">
      <c r="A34" s="2">
        <v>8</v>
      </c>
      <c r="B34" s="2">
        <v>1</v>
      </c>
      <c r="C34" s="2">
        <v>0</v>
      </c>
      <c r="D34" s="2">
        <f t="shared" si="0"/>
        <v>6.3928571428571317</v>
      </c>
      <c r="E34" s="2">
        <f t="shared" si="1"/>
        <v>1.6071428571428683</v>
      </c>
    </row>
    <row r="35" spans="1:5" x14ac:dyDescent="0.3">
      <c r="A35" s="2">
        <v>7</v>
      </c>
      <c r="B35" s="2">
        <v>1</v>
      </c>
      <c r="C35" s="2">
        <v>0</v>
      </c>
      <c r="D35" s="2">
        <f t="shared" si="0"/>
        <v>6.3928571428571317</v>
      </c>
      <c r="E35" s="2">
        <f t="shared" si="1"/>
        <v>0.60714285714286831</v>
      </c>
    </row>
    <row r="36" spans="1:5" x14ac:dyDescent="0.3">
      <c r="A36" s="2">
        <v>5</v>
      </c>
      <c r="B36" s="2">
        <v>1</v>
      </c>
      <c r="C36" s="2">
        <v>0</v>
      </c>
      <c r="D36" s="2">
        <f t="shared" si="0"/>
        <v>6.3928571428571317</v>
      </c>
      <c r="E36" s="2">
        <f t="shared" si="1"/>
        <v>-1.3928571428571317</v>
      </c>
    </row>
    <row r="37" spans="1:5" x14ac:dyDescent="0.3">
      <c r="A37" s="2">
        <v>6</v>
      </c>
      <c r="B37" s="2">
        <v>1</v>
      </c>
      <c r="C37" s="2">
        <v>0</v>
      </c>
      <c r="D37" s="2">
        <f t="shared" si="0"/>
        <v>6.3928571428571317</v>
      </c>
      <c r="E37" s="2">
        <f t="shared" si="1"/>
        <v>-0.39285714285713169</v>
      </c>
    </row>
    <row r="38" spans="1:5" x14ac:dyDescent="0.3">
      <c r="A38" s="2">
        <v>9</v>
      </c>
      <c r="B38" s="2">
        <v>1</v>
      </c>
      <c r="C38" s="2">
        <v>0</v>
      </c>
      <c r="D38" s="2">
        <f t="shared" si="0"/>
        <v>6.3928571428571317</v>
      </c>
      <c r="E38" s="2">
        <f t="shared" si="1"/>
        <v>2.6071428571428683</v>
      </c>
    </row>
    <row r="39" spans="1:5" x14ac:dyDescent="0.3">
      <c r="A39" s="2">
        <v>7</v>
      </c>
      <c r="B39" s="2">
        <v>1</v>
      </c>
      <c r="C39" s="2">
        <v>0</v>
      </c>
      <c r="D39" s="2">
        <f t="shared" si="0"/>
        <v>6.3928571428571317</v>
      </c>
      <c r="E39" s="2">
        <f t="shared" si="1"/>
        <v>0.60714285714286831</v>
      </c>
    </row>
    <row r="40" spans="1:5" x14ac:dyDescent="0.3">
      <c r="A40" s="2">
        <v>8</v>
      </c>
      <c r="B40" s="2">
        <v>1</v>
      </c>
      <c r="C40" s="2">
        <v>0</v>
      </c>
      <c r="D40" s="2">
        <f t="shared" si="0"/>
        <v>6.3928571428571317</v>
      </c>
      <c r="E40" s="2">
        <f t="shared" si="1"/>
        <v>1.6071428571428683</v>
      </c>
    </row>
    <row r="41" spans="1:5" x14ac:dyDescent="0.3">
      <c r="A41" s="2">
        <v>7</v>
      </c>
      <c r="B41" s="2">
        <v>1</v>
      </c>
      <c r="C41" s="2">
        <v>0</v>
      </c>
      <c r="D41" s="2">
        <f t="shared" si="0"/>
        <v>6.3928571428571317</v>
      </c>
      <c r="E41" s="2">
        <f t="shared" si="1"/>
        <v>0.60714285714286831</v>
      </c>
    </row>
    <row r="42" spans="1:5" x14ac:dyDescent="0.3">
      <c r="A42" s="2">
        <v>5</v>
      </c>
      <c r="B42" s="2">
        <v>1</v>
      </c>
      <c r="C42" s="2">
        <v>0</v>
      </c>
      <c r="D42" s="2">
        <f t="shared" si="0"/>
        <v>6.3928571428571317</v>
      </c>
      <c r="E42" s="2">
        <f t="shared" si="1"/>
        <v>-1.3928571428571317</v>
      </c>
    </row>
    <row r="43" spans="1:5" x14ac:dyDescent="0.3">
      <c r="A43" s="2">
        <v>6</v>
      </c>
      <c r="B43" s="2">
        <v>1</v>
      </c>
      <c r="C43" s="2">
        <v>0</v>
      </c>
      <c r="D43" s="2">
        <f t="shared" si="0"/>
        <v>6.3928571428571317</v>
      </c>
      <c r="E43" s="2">
        <f t="shared" si="1"/>
        <v>-0.39285714285713169</v>
      </c>
    </row>
    <row r="44" spans="1:5" x14ac:dyDescent="0.3">
      <c r="A44" s="2">
        <v>7</v>
      </c>
      <c r="B44" s="2">
        <v>1</v>
      </c>
      <c r="C44" s="2">
        <v>0</v>
      </c>
      <c r="D44" s="2">
        <f t="shared" si="0"/>
        <v>6.3928571428571317</v>
      </c>
      <c r="E44" s="2">
        <f t="shared" si="1"/>
        <v>0.60714285714286831</v>
      </c>
    </row>
    <row r="45" spans="1:5" x14ac:dyDescent="0.3">
      <c r="A45" s="2">
        <v>5</v>
      </c>
      <c r="B45" s="2">
        <v>1</v>
      </c>
      <c r="C45" s="2">
        <v>0</v>
      </c>
      <c r="D45" s="2">
        <f t="shared" si="0"/>
        <v>6.3928571428571317</v>
      </c>
      <c r="E45" s="2">
        <f t="shared" si="1"/>
        <v>-1.3928571428571317</v>
      </c>
    </row>
    <row r="46" spans="1:5" x14ac:dyDescent="0.3">
      <c r="A46" s="2">
        <v>6</v>
      </c>
      <c r="B46" s="2">
        <v>1</v>
      </c>
      <c r="C46" s="2">
        <v>0</v>
      </c>
      <c r="D46" s="2">
        <f t="shared" si="0"/>
        <v>6.3928571428571317</v>
      </c>
      <c r="E46" s="2">
        <f t="shared" si="1"/>
        <v>-0.39285714285713169</v>
      </c>
    </row>
    <row r="47" spans="1:5" x14ac:dyDescent="0.3">
      <c r="A47" s="2">
        <v>7</v>
      </c>
      <c r="B47" s="2">
        <v>1</v>
      </c>
      <c r="C47" s="2">
        <v>0</v>
      </c>
      <c r="D47" s="2">
        <f t="shared" si="0"/>
        <v>6.3928571428571317</v>
      </c>
      <c r="E47" s="2">
        <f t="shared" si="1"/>
        <v>0.60714285714286831</v>
      </c>
    </row>
    <row r="48" spans="1:5" x14ac:dyDescent="0.3">
      <c r="A48" s="2">
        <v>7</v>
      </c>
      <c r="B48" s="2">
        <v>1</v>
      </c>
      <c r="C48" s="2">
        <v>0</v>
      </c>
      <c r="D48" s="2">
        <f t="shared" si="0"/>
        <v>6.3928571428571317</v>
      </c>
      <c r="E48" s="2">
        <f t="shared" si="1"/>
        <v>0.60714285714286831</v>
      </c>
    </row>
    <row r="49" spans="1:6" x14ac:dyDescent="0.3">
      <c r="A49" s="2">
        <v>10</v>
      </c>
      <c r="B49" s="2">
        <v>1</v>
      </c>
      <c r="C49" s="2">
        <v>0</v>
      </c>
      <c r="D49" s="2">
        <f t="shared" si="0"/>
        <v>6.3928571428571317</v>
      </c>
      <c r="E49" s="2">
        <f t="shared" si="1"/>
        <v>3.6071428571428683</v>
      </c>
    </row>
    <row r="50" spans="1:6" x14ac:dyDescent="0.3">
      <c r="A50" s="2">
        <v>5</v>
      </c>
      <c r="B50" s="2">
        <v>1</v>
      </c>
      <c r="C50" s="2">
        <v>0</v>
      </c>
      <c r="D50" s="2">
        <f t="shared" si="0"/>
        <v>6.3928571428571317</v>
      </c>
      <c r="E50" s="2">
        <f t="shared" si="1"/>
        <v>-1.3928571428571317</v>
      </c>
    </row>
    <row r="51" spans="1:6" x14ac:dyDescent="0.3">
      <c r="A51" s="2">
        <v>6</v>
      </c>
      <c r="B51" s="2">
        <v>1</v>
      </c>
      <c r="C51" s="2">
        <v>0</v>
      </c>
      <c r="D51" s="2">
        <f t="shared" si="0"/>
        <v>6.3928571428571317</v>
      </c>
      <c r="E51" s="2">
        <f t="shared" si="1"/>
        <v>-0.39285714285713169</v>
      </c>
    </row>
    <row r="52" spans="1:6" x14ac:dyDescent="0.3">
      <c r="A52" s="2">
        <v>5</v>
      </c>
      <c r="B52" s="2">
        <v>1</v>
      </c>
      <c r="C52" s="2">
        <v>0</v>
      </c>
      <c r="D52" s="2">
        <f t="shared" si="0"/>
        <v>6.3928571428571317</v>
      </c>
      <c r="E52" s="2">
        <f t="shared" si="1"/>
        <v>-1.3928571428571317</v>
      </c>
    </row>
    <row r="53" spans="1:6" x14ac:dyDescent="0.3">
      <c r="A53" s="2">
        <v>3</v>
      </c>
      <c r="B53" s="2">
        <v>1</v>
      </c>
      <c r="C53" s="2">
        <v>0</v>
      </c>
      <c r="D53" s="2">
        <f t="shared" si="0"/>
        <v>6.3928571428571317</v>
      </c>
      <c r="E53" s="2">
        <f t="shared" si="1"/>
        <v>-3.3928571428571317</v>
      </c>
    </row>
    <row r="54" spans="1:6" x14ac:dyDescent="0.3">
      <c r="A54" s="2">
        <v>5</v>
      </c>
      <c r="B54" s="2">
        <v>1</v>
      </c>
      <c r="C54" s="2">
        <v>0</v>
      </c>
      <c r="D54" s="2">
        <f t="shared" si="0"/>
        <v>6.3928571428571317</v>
      </c>
      <c r="E54" s="2">
        <f t="shared" si="1"/>
        <v>-1.3928571428571317</v>
      </c>
    </row>
    <row r="55" spans="1:6" x14ac:dyDescent="0.3">
      <c r="A55" s="2">
        <v>4</v>
      </c>
      <c r="B55" s="2">
        <v>1</v>
      </c>
      <c r="C55" s="2">
        <v>0</v>
      </c>
      <c r="D55" s="2">
        <f t="shared" si="0"/>
        <v>6.3928571428571317</v>
      </c>
      <c r="E55" s="2">
        <f t="shared" si="1"/>
        <v>-2.3928571428571317</v>
      </c>
    </row>
    <row r="56" spans="1:6" x14ac:dyDescent="0.3">
      <c r="A56" s="2">
        <v>6</v>
      </c>
      <c r="B56" s="2">
        <v>1</v>
      </c>
      <c r="C56" s="2">
        <v>0</v>
      </c>
      <c r="D56" s="2">
        <f t="shared" si="0"/>
        <v>6.3928571428571317</v>
      </c>
      <c r="E56" s="2">
        <f t="shared" si="1"/>
        <v>-0.39285714285713169</v>
      </c>
    </row>
    <row r="57" spans="1:6" x14ac:dyDescent="0.3">
      <c r="A57" s="2">
        <v>5</v>
      </c>
      <c r="B57" s="2">
        <v>1</v>
      </c>
      <c r="C57" s="2">
        <v>0</v>
      </c>
      <c r="D57" s="2">
        <f t="shared" si="0"/>
        <v>6.3928571428571317</v>
      </c>
      <c r="E57" s="2">
        <f t="shared" si="1"/>
        <v>-1.3928571428571317</v>
      </c>
    </row>
    <row r="58" spans="1:6" x14ac:dyDescent="0.3">
      <c r="A58" s="2">
        <v>9</v>
      </c>
      <c r="B58" s="2">
        <v>1</v>
      </c>
      <c r="C58" s="2">
        <v>0</v>
      </c>
      <c r="D58" s="2">
        <f t="shared" si="0"/>
        <v>6.3928571428571317</v>
      </c>
      <c r="E58" s="2">
        <f t="shared" si="1"/>
        <v>2.6071428571428683</v>
      </c>
    </row>
    <row r="59" spans="1:6" x14ac:dyDescent="0.3">
      <c r="A59" s="2">
        <v>8</v>
      </c>
      <c r="B59" s="2">
        <v>1</v>
      </c>
      <c r="C59" s="2">
        <v>0</v>
      </c>
      <c r="D59" s="2">
        <f t="shared" si="0"/>
        <v>6.3928571428571317</v>
      </c>
      <c r="E59" s="2">
        <f t="shared" si="1"/>
        <v>1.6071428571428683</v>
      </c>
      <c r="F59" s="2" t="s">
        <v>105</v>
      </c>
    </row>
    <row r="60" spans="1:6" x14ac:dyDescent="0.3">
      <c r="A60" s="2">
        <v>6</v>
      </c>
      <c r="B60" s="2">
        <v>1</v>
      </c>
      <c r="C60" s="2">
        <v>0</v>
      </c>
      <c r="D60" s="2">
        <f t="shared" si="0"/>
        <v>6.3928571428571317</v>
      </c>
      <c r="E60" s="2">
        <f t="shared" si="1"/>
        <v>-0.39285714285713169</v>
      </c>
      <c r="F60" s="29">
        <f>AVERAGE(E5:E60)</f>
        <v>1.1165671561944431E-14</v>
      </c>
    </row>
    <row r="61" spans="1:6" x14ac:dyDescent="0.3">
      <c r="A61" s="2">
        <v>5</v>
      </c>
      <c r="B61" s="2">
        <v>0</v>
      </c>
      <c r="C61" s="2">
        <v>1</v>
      </c>
      <c r="D61" s="2">
        <f t="shared" si="0"/>
        <v>5.6271186440677967</v>
      </c>
      <c r="E61" s="2">
        <f t="shared" si="1"/>
        <v>-0.62711864406779672</v>
      </c>
    </row>
    <row r="62" spans="1:6" x14ac:dyDescent="0.3">
      <c r="A62" s="2">
        <v>4</v>
      </c>
      <c r="B62" s="2">
        <v>0</v>
      </c>
      <c r="C62" s="2">
        <v>1</v>
      </c>
      <c r="D62" s="2">
        <f t="shared" si="0"/>
        <v>5.6271186440677967</v>
      </c>
      <c r="E62" s="2">
        <f t="shared" si="1"/>
        <v>-1.6271186440677967</v>
      </c>
    </row>
    <row r="63" spans="1:6" x14ac:dyDescent="0.3">
      <c r="A63" s="2">
        <v>6</v>
      </c>
      <c r="B63" s="2">
        <v>0</v>
      </c>
      <c r="C63" s="2">
        <v>1</v>
      </c>
      <c r="D63" s="2">
        <f t="shared" si="0"/>
        <v>5.6271186440677967</v>
      </c>
      <c r="E63" s="2">
        <f t="shared" si="1"/>
        <v>0.37288135593220328</v>
      </c>
    </row>
    <row r="64" spans="1:6" x14ac:dyDescent="0.3">
      <c r="A64" s="2">
        <v>8</v>
      </c>
      <c r="B64" s="2">
        <v>0</v>
      </c>
      <c r="C64" s="2">
        <v>1</v>
      </c>
      <c r="D64" s="2">
        <f t="shared" si="0"/>
        <v>5.6271186440677967</v>
      </c>
      <c r="E64" s="2">
        <f t="shared" si="1"/>
        <v>2.3728813559322033</v>
      </c>
    </row>
    <row r="65" spans="1:5" x14ac:dyDescent="0.3">
      <c r="A65" s="2">
        <v>5</v>
      </c>
      <c r="B65" s="2">
        <v>0</v>
      </c>
      <c r="C65" s="2">
        <v>1</v>
      </c>
      <c r="D65" s="2">
        <f t="shared" si="0"/>
        <v>5.6271186440677967</v>
      </c>
      <c r="E65" s="2">
        <f t="shared" si="1"/>
        <v>-0.62711864406779672</v>
      </c>
    </row>
    <row r="66" spans="1:5" x14ac:dyDescent="0.3">
      <c r="A66" s="2">
        <v>6</v>
      </c>
      <c r="B66" s="2">
        <v>0</v>
      </c>
      <c r="C66" s="2">
        <v>1</v>
      </c>
      <c r="D66" s="2">
        <f t="shared" si="0"/>
        <v>5.6271186440677967</v>
      </c>
      <c r="E66" s="2">
        <f t="shared" si="1"/>
        <v>0.37288135593220328</v>
      </c>
    </row>
    <row r="67" spans="1:5" x14ac:dyDescent="0.3">
      <c r="A67" s="2">
        <v>6</v>
      </c>
      <c r="B67" s="2">
        <v>0</v>
      </c>
      <c r="C67" s="2">
        <v>1</v>
      </c>
      <c r="D67" s="2">
        <f t="shared" si="0"/>
        <v>5.6271186440677967</v>
      </c>
      <c r="E67" s="2">
        <f t="shared" si="1"/>
        <v>0.37288135593220328</v>
      </c>
    </row>
    <row r="68" spans="1:5" x14ac:dyDescent="0.3">
      <c r="A68" s="2">
        <v>3</v>
      </c>
      <c r="B68" s="2">
        <v>0</v>
      </c>
      <c r="C68" s="2">
        <v>1</v>
      </c>
      <c r="D68" s="2">
        <f t="shared" si="0"/>
        <v>5.6271186440677967</v>
      </c>
      <c r="E68" s="2">
        <f t="shared" si="1"/>
        <v>-2.6271186440677967</v>
      </c>
    </row>
    <row r="69" spans="1:5" x14ac:dyDescent="0.3">
      <c r="A69" s="2">
        <v>7</v>
      </c>
      <c r="B69" s="2">
        <v>0</v>
      </c>
      <c r="C69" s="2">
        <v>1</v>
      </c>
      <c r="D69" s="2">
        <f t="shared" si="0"/>
        <v>5.6271186440677967</v>
      </c>
      <c r="E69" s="2">
        <f t="shared" si="1"/>
        <v>1.3728813559322033</v>
      </c>
    </row>
    <row r="70" spans="1:5" x14ac:dyDescent="0.3">
      <c r="A70" s="2">
        <v>8</v>
      </c>
      <c r="B70" s="2">
        <v>0</v>
      </c>
      <c r="C70" s="2">
        <v>1</v>
      </c>
      <c r="D70" s="2">
        <f t="shared" ref="D70:D119" si="2">$K$5*C70+$K$4*B70</f>
        <v>5.6271186440677967</v>
      </c>
      <c r="E70" s="2">
        <f t="shared" ref="E70:E119" si="3">A70-D70</f>
        <v>2.3728813559322033</v>
      </c>
    </row>
    <row r="71" spans="1:5" x14ac:dyDescent="0.3">
      <c r="A71" s="2">
        <v>9</v>
      </c>
      <c r="B71" s="2">
        <v>0</v>
      </c>
      <c r="C71" s="2">
        <v>1</v>
      </c>
      <c r="D71" s="2">
        <f t="shared" si="2"/>
        <v>5.6271186440677967</v>
      </c>
      <c r="E71" s="2">
        <f t="shared" si="3"/>
        <v>3.3728813559322033</v>
      </c>
    </row>
    <row r="72" spans="1:5" x14ac:dyDescent="0.3">
      <c r="A72" s="2">
        <v>5</v>
      </c>
      <c r="B72" s="2">
        <v>0</v>
      </c>
      <c r="C72" s="2">
        <v>1</v>
      </c>
      <c r="D72" s="2">
        <f t="shared" si="2"/>
        <v>5.6271186440677967</v>
      </c>
      <c r="E72" s="2">
        <f t="shared" si="3"/>
        <v>-0.62711864406779672</v>
      </c>
    </row>
    <row r="73" spans="1:5" x14ac:dyDescent="0.3">
      <c r="A73" s="2">
        <v>6</v>
      </c>
      <c r="B73" s="2">
        <v>0</v>
      </c>
      <c r="C73" s="2">
        <v>1</v>
      </c>
      <c r="D73" s="2">
        <f t="shared" si="2"/>
        <v>5.6271186440677967</v>
      </c>
      <c r="E73" s="2">
        <f t="shared" si="3"/>
        <v>0.37288135593220328</v>
      </c>
    </row>
    <row r="74" spans="1:5" x14ac:dyDescent="0.3">
      <c r="A74" s="2">
        <v>2</v>
      </c>
      <c r="B74" s="2">
        <v>0</v>
      </c>
      <c r="C74" s="2">
        <v>1</v>
      </c>
      <c r="D74" s="2">
        <f t="shared" si="2"/>
        <v>5.6271186440677967</v>
      </c>
      <c r="E74" s="2">
        <f t="shared" si="3"/>
        <v>-3.6271186440677967</v>
      </c>
    </row>
    <row r="75" spans="1:5" x14ac:dyDescent="0.3">
      <c r="A75" s="2">
        <v>3</v>
      </c>
      <c r="B75" s="2">
        <v>0</v>
      </c>
      <c r="C75" s="2">
        <v>1</v>
      </c>
      <c r="D75" s="2">
        <f t="shared" si="2"/>
        <v>5.6271186440677967</v>
      </c>
      <c r="E75" s="2">
        <f t="shared" si="3"/>
        <v>-2.6271186440677967</v>
      </c>
    </row>
    <row r="76" spans="1:5" x14ac:dyDescent="0.3">
      <c r="A76" s="2">
        <v>5</v>
      </c>
      <c r="B76" s="2">
        <v>0</v>
      </c>
      <c r="C76" s="2">
        <v>1</v>
      </c>
      <c r="D76" s="2">
        <f t="shared" si="2"/>
        <v>5.6271186440677967</v>
      </c>
      <c r="E76" s="2">
        <f t="shared" si="3"/>
        <v>-0.62711864406779672</v>
      </c>
    </row>
    <row r="77" spans="1:5" x14ac:dyDescent="0.3">
      <c r="A77" s="2">
        <v>8</v>
      </c>
      <c r="B77" s="2">
        <v>0</v>
      </c>
      <c r="C77" s="2">
        <v>1</v>
      </c>
      <c r="D77" s="2">
        <f t="shared" si="2"/>
        <v>5.6271186440677967</v>
      </c>
      <c r="E77" s="2">
        <f t="shared" si="3"/>
        <v>2.3728813559322033</v>
      </c>
    </row>
    <row r="78" spans="1:5" x14ac:dyDescent="0.3">
      <c r="A78" s="2">
        <v>5</v>
      </c>
      <c r="B78" s="2">
        <v>0</v>
      </c>
      <c r="C78" s="2">
        <v>1</v>
      </c>
      <c r="D78" s="2">
        <f t="shared" si="2"/>
        <v>5.6271186440677967</v>
      </c>
      <c r="E78" s="2">
        <f t="shared" si="3"/>
        <v>-0.62711864406779672</v>
      </c>
    </row>
    <row r="79" spans="1:5" x14ac:dyDescent="0.3">
      <c r="A79" s="2">
        <v>6</v>
      </c>
      <c r="B79" s="2">
        <v>0</v>
      </c>
      <c r="C79" s="2">
        <v>1</v>
      </c>
      <c r="D79" s="2">
        <f t="shared" si="2"/>
        <v>5.6271186440677967</v>
      </c>
      <c r="E79" s="2">
        <f t="shared" si="3"/>
        <v>0.37288135593220328</v>
      </c>
    </row>
    <row r="80" spans="1:5" x14ac:dyDescent="0.3">
      <c r="A80" s="2">
        <v>2</v>
      </c>
      <c r="B80" s="2">
        <v>0</v>
      </c>
      <c r="C80" s="2">
        <v>1</v>
      </c>
      <c r="D80" s="2">
        <f t="shared" si="2"/>
        <v>5.6271186440677967</v>
      </c>
      <c r="E80" s="2">
        <f t="shared" si="3"/>
        <v>-3.6271186440677967</v>
      </c>
    </row>
    <row r="81" spans="1:5" x14ac:dyDescent="0.3">
      <c r="A81" s="2">
        <v>3</v>
      </c>
      <c r="B81" s="2">
        <v>0</v>
      </c>
      <c r="C81" s="2">
        <v>1</v>
      </c>
      <c r="D81" s="2">
        <f t="shared" si="2"/>
        <v>5.6271186440677967</v>
      </c>
      <c r="E81" s="2">
        <f t="shared" si="3"/>
        <v>-2.6271186440677967</v>
      </c>
    </row>
    <row r="82" spans="1:5" x14ac:dyDescent="0.3">
      <c r="A82" s="2">
        <v>6</v>
      </c>
      <c r="B82" s="2">
        <v>0</v>
      </c>
      <c r="C82" s="2">
        <v>1</v>
      </c>
      <c r="D82" s="2">
        <f t="shared" si="2"/>
        <v>5.6271186440677967</v>
      </c>
      <c r="E82" s="2">
        <f t="shared" si="3"/>
        <v>0.37288135593220328</v>
      </c>
    </row>
    <row r="83" spans="1:5" x14ac:dyDescent="0.3">
      <c r="A83" s="2">
        <v>7</v>
      </c>
      <c r="B83" s="2">
        <v>0</v>
      </c>
      <c r="C83" s="2">
        <v>1</v>
      </c>
      <c r="D83" s="2">
        <f t="shared" si="2"/>
        <v>5.6271186440677967</v>
      </c>
      <c r="E83" s="2">
        <f t="shared" si="3"/>
        <v>1.3728813559322033</v>
      </c>
    </row>
    <row r="84" spans="1:5" x14ac:dyDescent="0.3">
      <c r="A84" s="2">
        <v>6</v>
      </c>
      <c r="B84" s="2">
        <v>0</v>
      </c>
      <c r="C84" s="2">
        <v>1</v>
      </c>
      <c r="D84" s="2">
        <f t="shared" si="2"/>
        <v>5.6271186440677967</v>
      </c>
      <c r="E84" s="2">
        <f t="shared" si="3"/>
        <v>0.37288135593220328</v>
      </c>
    </row>
    <row r="85" spans="1:5" x14ac:dyDescent="0.3">
      <c r="A85" s="2">
        <v>4</v>
      </c>
      <c r="B85" s="2">
        <v>0</v>
      </c>
      <c r="C85" s="2">
        <v>1</v>
      </c>
      <c r="D85" s="2">
        <f t="shared" si="2"/>
        <v>5.6271186440677967</v>
      </c>
      <c r="E85" s="2">
        <f t="shared" si="3"/>
        <v>-1.6271186440677967</v>
      </c>
    </row>
    <row r="86" spans="1:5" x14ac:dyDescent="0.3">
      <c r="A86" s="2">
        <v>5</v>
      </c>
      <c r="B86" s="2">
        <v>0</v>
      </c>
      <c r="C86" s="2">
        <v>1</v>
      </c>
      <c r="D86" s="2">
        <f t="shared" si="2"/>
        <v>5.6271186440677967</v>
      </c>
      <c r="E86" s="2">
        <f t="shared" si="3"/>
        <v>-0.62711864406779672</v>
      </c>
    </row>
    <row r="87" spans="1:5" x14ac:dyDescent="0.3">
      <c r="A87" s="2">
        <v>6</v>
      </c>
      <c r="B87" s="2">
        <v>0</v>
      </c>
      <c r="C87" s="2">
        <v>1</v>
      </c>
      <c r="D87" s="2">
        <f t="shared" si="2"/>
        <v>5.6271186440677967</v>
      </c>
      <c r="E87" s="2">
        <f t="shared" si="3"/>
        <v>0.37288135593220328</v>
      </c>
    </row>
    <row r="88" spans="1:5" x14ac:dyDescent="0.3">
      <c r="A88" s="2">
        <v>2</v>
      </c>
      <c r="B88" s="2">
        <v>0</v>
      </c>
      <c r="C88" s="2">
        <v>1</v>
      </c>
      <c r="D88" s="2">
        <f t="shared" si="2"/>
        <v>5.6271186440677967</v>
      </c>
      <c r="E88" s="2">
        <f t="shared" si="3"/>
        <v>-3.6271186440677967</v>
      </c>
    </row>
    <row r="89" spans="1:5" x14ac:dyDescent="0.3">
      <c r="A89" s="2">
        <v>8</v>
      </c>
      <c r="B89" s="2">
        <v>0</v>
      </c>
      <c r="C89" s="2">
        <v>1</v>
      </c>
      <c r="D89" s="2">
        <f t="shared" si="2"/>
        <v>5.6271186440677967</v>
      </c>
      <c r="E89" s="2">
        <f t="shared" si="3"/>
        <v>2.3728813559322033</v>
      </c>
    </row>
    <row r="90" spans="1:5" x14ac:dyDescent="0.3">
      <c r="A90" s="2">
        <v>9</v>
      </c>
      <c r="B90" s="2">
        <v>0</v>
      </c>
      <c r="C90" s="2">
        <v>1</v>
      </c>
      <c r="D90" s="2">
        <f t="shared" si="2"/>
        <v>5.6271186440677967</v>
      </c>
      <c r="E90" s="2">
        <f t="shared" si="3"/>
        <v>3.3728813559322033</v>
      </c>
    </row>
    <row r="91" spans="1:5" x14ac:dyDescent="0.3">
      <c r="A91" s="2">
        <v>5</v>
      </c>
      <c r="B91" s="2">
        <v>0</v>
      </c>
      <c r="C91" s="2">
        <v>1</v>
      </c>
      <c r="D91" s="2">
        <f t="shared" si="2"/>
        <v>5.6271186440677967</v>
      </c>
      <c r="E91" s="2">
        <f t="shared" si="3"/>
        <v>-0.62711864406779672</v>
      </c>
    </row>
    <row r="92" spans="1:5" x14ac:dyDescent="0.3">
      <c r="A92" s="2">
        <v>8</v>
      </c>
      <c r="B92" s="2">
        <v>0</v>
      </c>
      <c r="C92" s="2">
        <v>1</v>
      </c>
      <c r="D92" s="2">
        <f t="shared" si="2"/>
        <v>5.6271186440677967</v>
      </c>
      <c r="E92" s="2">
        <f t="shared" si="3"/>
        <v>2.3728813559322033</v>
      </c>
    </row>
    <row r="93" spans="1:5" x14ac:dyDescent="0.3">
      <c r="A93" s="2">
        <v>7</v>
      </c>
      <c r="B93" s="2">
        <v>0</v>
      </c>
      <c r="C93" s="2">
        <v>1</v>
      </c>
      <c r="D93" s="2">
        <f t="shared" si="2"/>
        <v>5.6271186440677967</v>
      </c>
      <c r="E93" s="2">
        <f t="shared" si="3"/>
        <v>1.3728813559322033</v>
      </c>
    </row>
    <row r="94" spans="1:5" x14ac:dyDescent="0.3">
      <c r="A94" s="2">
        <v>7</v>
      </c>
      <c r="B94" s="2">
        <v>0</v>
      </c>
      <c r="C94" s="2">
        <v>1</v>
      </c>
      <c r="D94" s="2">
        <f t="shared" si="2"/>
        <v>5.6271186440677967</v>
      </c>
      <c r="E94" s="2">
        <f t="shared" si="3"/>
        <v>1.3728813559322033</v>
      </c>
    </row>
    <row r="95" spans="1:5" x14ac:dyDescent="0.3">
      <c r="A95" s="2">
        <v>8</v>
      </c>
      <c r="B95" s="2">
        <v>0</v>
      </c>
      <c r="C95" s="2">
        <v>1</v>
      </c>
      <c r="D95" s="2">
        <f t="shared" si="2"/>
        <v>5.6271186440677967</v>
      </c>
      <c r="E95" s="2">
        <f t="shared" si="3"/>
        <v>2.3728813559322033</v>
      </c>
    </row>
    <row r="96" spans="1:5" x14ac:dyDescent="0.3">
      <c r="A96" s="2">
        <v>9</v>
      </c>
      <c r="B96" s="2">
        <v>0</v>
      </c>
      <c r="C96" s="2">
        <v>1</v>
      </c>
      <c r="D96" s="2">
        <f t="shared" si="2"/>
        <v>5.6271186440677967</v>
      </c>
      <c r="E96" s="2">
        <f t="shared" si="3"/>
        <v>3.3728813559322033</v>
      </c>
    </row>
    <row r="97" spans="1:5" x14ac:dyDescent="0.3">
      <c r="A97" s="2">
        <v>6</v>
      </c>
      <c r="B97" s="2">
        <v>0</v>
      </c>
      <c r="C97" s="2">
        <v>1</v>
      </c>
      <c r="D97" s="2">
        <f t="shared" si="2"/>
        <v>5.6271186440677967</v>
      </c>
      <c r="E97" s="2">
        <f t="shared" si="3"/>
        <v>0.37288135593220328</v>
      </c>
    </row>
    <row r="98" spans="1:5" x14ac:dyDescent="0.3">
      <c r="A98" s="2">
        <v>5</v>
      </c>
      <c r="B98" s="2">
        <v>0</v>
      </c>
      <c r="C98" s="2">
        <v>1</v>
      </c>
      <c r="D98" s="2">
        <f t="shared" si="2"/>
        <v>5.6271186440677967</v>
      </c>
      <c r="E98" s="2">
        <f t="shared" si="3"/>
        <v>-0.62711864406779672</v>
      </c>
    </row>
    <row r="99" spans="1:5" x14ac:dyDescent="0.3">
      <c r="A99" s="2">
        <v>10</v>
      </c>
      <c r="B99" s="2">
        <v>0</v>
      </c>
      <c r="C99" s="2">
        <v>1</v>
      </c>
      <c r="D99" s="2">
        <f t="shared" si="2"/>
        <v>5.6271186440677967</v>
      </c>
      <c r="E99" s="2">
        <f t="shared" si="3"/>
        <v>4.3728813559322033</v>
      </c>
    </row>
    <row r="100" spans="1:5" x14ac:dyDescent="0.3">
      <c r="A100" s="2">
        <v>2</v>
      </c>
      <c r="B100" s="2">
        <v>0</v>
      </c>
      <c r="C100" s="2">
        <v>1</v>
      </c>
      <c r="D100" s="2">
        <f t="shared" si="2"/>
        <v>5.6271186440677967</v>
      </c>
      <c r="E100" s="2">
        <f t="shared" si="3"/>
        <v>-3.6271186440677967</v>
      </c>
    </row>
    <row r="101" spans="1:5" x14ac:dyDescent="0.3">
      <c r="A101" s="2">
        <v>4</v>
      </c>
      <c r="B101" s="2">
        <v>0</v>
      </c>
      <c r="C101" s="2">
        <v>1</v>
      </c>
      <c r="D101" s="2">
        <f t="shared" si="2"/>
        <v>5.6271186440677967</v>
      </c>
      <c r="E101" s="2">
        <f t="shared" si="3"/>
        <v>-1.6271186440677967</v>
      </c>
    </row>
    <row r="102" spans="1:5" x14ac:dyDescent="0.3">
      <c r="A102" s="2">
        <v>4</v>
      </c>
      <c r="B102" s="2">
        <v>0</v>
      </c>
      <c r="C102" s="2">
        <v>1</v>
      </c>
      <c r="D102" s="2">
        <f t="shared" si="2"/>
        <v>5.6271186440677967</v>
      </c>
      <c r="E102" s="2">
        <f t="shared" si="3"/>
        <v>-1.6271186440677967</v>
      </c>
    </row>
    <row r="103" spans="1:5" x14ac:dyDescent="0.3">
      <c r="A103" s="2">
        <v>5</v>
      </c>
      <c r="B103" s="2">
        <v>0</v>
      </c>
      <c r="C103" s="2">
        <v>1</v>
      </c>
      <c r="D103" s="2">
        <f t="shared" si="2"/>
        <v>5.6271186440677967</v>
      </c>
      <c r="E103" s="2">
        <f t="shared" si="3"/>
        <v>-0.62711864406779672</v>
      </c>
    </row>
    <row r="104" spans="1:5" x14ac:dyDescent="0.3">
      <c r="A104" s="2">
        <v>6</v>
      </c>
      <c r="B104" s="2">
        <v>0</v>
      </c>
      <c r="C104" s="2">
        <v>1</v>
      </c>
      <c r="D104" s="2">
        <f t="shared" si="2"/>
        <v>5.6271186440677967</v>
      </c>
      <c r="E104" s="2">
        <f t="shared" si="3"/>
        <v>0.37288135593220328</v>
      </c>
    </row>
    <row r="105" spans="1:5" x14ac:dyDescent="0.3">
      <c r="A105" s="2">
        <v>3</v>
      </c>
      <c r="B105" s="2">
        <v>0</v>
      </c>
      <c r="C105" s="2">
        <v>1</v>
      </c>
      <c r="D105" s="2">
        <f t="shared" si="2"/>
        <v>5.6271186440677967</v>
      </c>
      <c r="E105" s="2">
        <f t="shared" si="3"/>
        <v>-2.6271186440677967</v>
      </c>
    </row>
    <row r="106" spans="1:5" x14ac:dyDescent="0.3">
      <c r="A106" s="2">
        <v>5</v>
      </c>
      <c r="B106" s="2">
        <v>0</v>
      </c>
      <c r="C106" s="2">
        <v>1</v>
      </c>
      <c r="D106" s="2">
        <f t="shared" si="2"/>
        <v>5.6271186440677967</v>
      </c>
      <c r="E106" s="2">
        <f t="shared" si="3"/>
        <v>-0.62711864406779672</v>
      </c>
    </row>
    <row r="107" spans="1:5" x14ac:dyDescent="0.3">
      <c r="A107" s="2">
        <v>4</v>
      </c>
      <c r="B107" s="2">
        <v>0</v>
      </c>
      <c r="C107" s="2">
        <v>1</v>
      </c>
      <c r="D107" s="2">
        <f t="shared" si="2"/>
        <v>5.6271186440677967</v>
      </c>
      <c r="E107" s="2">
        <f t="shared" si="3"/>
        <v>-1.6271186440677967</v>
      </c>
    </row>
    <row r="108" spans="1:5" x14ac:dyDescent="0.3">
      <c r="A108" s="2">
        <v>7</v>
      </c>
      <c r="B108" s="2">
        <v>0</v>
      </c>
      <c r="C108" s="2">
        <v>1</v>
      </c>
      <c r="D108" s="2">
        <f t="shared" si="2"/>
        <v>5.6271186440677967</v>
      </c>
      <c r="E108" s="2">
        <f t="shared" si="3"/>
        <v>1.3728813559322033</v>
      </c>
    </row>
    <row r="109" spans="1:5" x14ac:dyDescent="0.3">
      <c r="A109" s="2">
        <v>6</v>
      </c>
      <c r="B109" s="2">
        <v>0</v>
      </c>
      <c r="C109" s="2">
        <v>1</v>
      </c>
      <c r="D109" s="2">
        <f t="shared" si="2"/>
        <v>5.6271186440677967</v>
      </c>
      <c r="E109" s="2">
        <f t="shared" si="3"/>
        <v>0.37288135593220328</v>
      </c>
    </row>
    <row r="110" spans="1:5" x14ac:dyDescent="0.3">
      <c r="A110" s="2">
        <v>5</v>
      </c>
      <c r="B110" s="2">
        <v>0</v>
      </c>
      <c r="C110" s="2">
        <v>1</v>
      </c>
      <c r="D110" s="2">
        <f t="shared" si="2"/>
        <v>5.6271186440677967</v>
      </c>
      <c r="E110" s="2">
        <f t="shared" si="3"/>
        <v>-0.62711864406779672</v>
      </c>
    </row>
    <row r="111" spans="1:5" x14ac:dyDescent="0.3">
      <c r="A111" s="2">
        <v>6</v>
      </c>
      <c r="B111" s="2">
        <v>0</v>
      </c>
      <c r="C111" s="2">
        <v>1</v>
      </c>
      <c r="D111" s="2">
        <f t="shared" si="2"/>
        <v>5.6271186440677967</v>
      </c>
      <c r="E111" s="2">
        <f t="shared" si="3"/>
        <v>0.37288135593220328</v>
      </c>
    </row>
    <row r="112" spans="1:5" x14ac:dyDescent="0.3">
      <c r="A112" s="2">
        <v>5</v>
      </c>
      <c r="B112" s="2">
        <v>0</v>
      </c>
      <c r="C112" s="2">
        <v>1</v>
      </c>
      <c r="D112" s="2">
        <f t="shared" si="2"/>
        <v>5.6271186440677967</v>
      </c>
      <c r="E112" s="2">
        <f t="shared" si="3"/>
        <v>-0.62711864406779672</v>
      </c>
    </row>
    <row r="113" spans="1:6" x14ac:dyDescent="0.3">
      <c r="A113" s="2">
        <v>6</v>
      </c>
      <c r="B113" s="2">
        <v>0</v>
      </c>
      <c r="C113" s="2">
        <v>1</v>
      </c>
      <c r="D113" s="2">
        <f t="shared" si="2"/>
        <v>5.6271186440677967</v>
      </c>
      <c r="E113" s="2">
        <f t="shared" si="3"/>
        <v>0.37288135593220328</v>
      </c>
    </row>
    <row r="114" spans="1:6" x14ac:dyDescent="0.3">
      <c r="A114" s="2">
        <v>4</v>
      </c>
      <c r="B114" s="2">
        <v>0</v>
      </c>
      <c r="C114" s="2">
        <v>1</v>
      </c>
      <c r="D114" s="2">
        <f t="shared" si="2"/>
        <v>5.6271186440677967</v>
      </c>
      <c r="E114" s="2">
        <f t="shared" si="3"/>
        <v>-1.6271186440677967</v>
      </c>
    </row>
    <row r="115" spans="1:6" x14ac:dyDescent="0.3">
      <c r="A115" s="2">
        <v>4</v>
      </c>
      <c r="B115" s="2">
        <v>0</v>
      </c>
      <c r="C115" s="2">
        <v>1</v>
      </c>
      <c r="D115" s="2">
        <f t="shared" si="2"/>
        <v>5.6271186440677967</v>
      </c>
      <c r="E115" s="2">
        <f t="shared" si="3"/>
        <v>-1.6271186440677967</v>
      </c>
    </row>
    <row r="116" spans="1:6" x14ac:dyDescent="0.3">
      <c r="A116" s="2">
        <v>5</v>
      </c>
      <c r="B116" s="2">
        <v>0</v>
      </c>
      <c r="C116" s="2">
        <v>1</v>
      </c>
      <c r="D116" s="2">
        <f t="shared" si="2"/>
        <v>5.6271186440677967</v>
      </c>
      <c r="E116" s="2">
        <f t="shared" si="3"/>
        <v>-0.62711864406779672</v>
      </c>
    </row>
    <row r="117" spans="1:6" x14ac:dyDescent="0.3">
      <c r="A117" s="2">
        <v>6</v>
      </c>
      <c r="B117" s="2">
        <v>0</v>
      </c>
      <c r="C117" s="2">
        <v>1</v>
      </c>
      <c r="D117" s="2">
        <f t="shared" si="2"/>
        <v>5.6271186440677967</v>
      </c>
      <c r="E117" s="2">
        <f t="shared" si="3"/>
        <v>0.37288135593220328</v>
      </c>
    </row>
    <row r="118" spans="1:6" x14ac:dyDescent="0.3">
      <c r="A118" s="2">
        <v>7</v>
      </c>
      <c r="B118" s="2">
        <v>0</v>
      </c>
      <c r="C118" s="2">
        <v>1</v>
      </c>
      <c r="D118" s="2">
        <f t="shared" si="2"/>
        <v>5.6271186440677967</v>
      </c>
      <c r="E118" s="2">
        <f t="shared" si="3"/>
        <v>1.3728813559322033</v>
      </c>
      <c r="F118" s="2" t="s">
        <v>105</v>
      </c>
    </row>
    <row r="119" spans="1:6" x14ac:dyDescent="0.3">
      <c r="A119" s="2">
        <v>8</v>
      </c>
      <c r="B119" s="2">
        <v>0</v>
      </c>
      <c r="C119" s="2">
        <v>1</v>
      </c>
      <c r="D119" s="2">
        <f t="shared" si="2"/>
        <v>5.6271186440677967</v>
      </c>
      <c r="E119" s="2">
        <f t="shared" si="3"/>
        <v>2.3728813559322033</v>
      </c>
      <c r="F119" s="29">
        <f>AVERAGE(E61:E119)</f>
        <v>-1.2043097216272884E-16</v>
      </c>
    </row>
    <row r="120" spans="1:6" x14ac:dyDescent="0.3">
      <c r="D120" s="46" t="s">
        <v>75</v>
      </c>
      <c r="E120" s="2">
        <f>AVERAGE(E5:E119)</f>
        <v>5.3754102618372794E-15</v>
      </c>
    </row>
    <row r="121" spans="1:6" ht="28.8" x14ac:dyDescent="0.3">
      <c r="D121" s="47" t="s">
        <v>76</v>
      </c>
      <c r="E121" s="2">
        <f>_xlfn.STDEV.S(E5:E119)</f>
        <v>1.8991081771859881</v>
      </c>
    </row>
  </sheetData>
  <mergeCells count="2">
    <mergeCell ref="J17:K17"/>
    <mergeCell ref="L20:L2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7BF0F-D995-4FC7-8F77-661CDC65750A}">
  <dimension ref="A1:L120"/>
  <sheetViews>
    <sheetView zoomScale="90" zoomScaleNormal="90" workbookViewId="0">
      <selection activeCell="F5" sqref="F5"/>
    </sheetView>
  </sheetViews>
  <sheetFormatPr baseColWidth="10" defaultRowHeight="14.4" x14ac:dyDescent="0.3"/>
  <cols>
    <col min="1" max="1" width="14.88671875" style="1" customWidth="1"/>
    <col min="2" max="2" width="14.6640625" style="1" customWidth="1"/>
    <col min="3" max="3" width="14.77734375" style="1" customWidth="1"/>
    <col min="4" max="4" width="16.21875" customWidth="1"/>
    <col min="5" max="5" width="4.88671875" style="90" customWidth="1"/>
    <col min="6" max="6" width="15" customWidth="1"/>
    <col min="7" max="7" width="11.5546875" customWidth="1"/>
    <col min="8" max="8" width="10" customWidth="1"/>
    <col min="9" max="9" width="12.88671875" customWidth="1"/>
    <col min="10" max="10" width="11.88671875" customWidth="1"/>
    <col min="16" max="16" width="17.109375" customWidth="1"/>
  </cols>
  <sheetData>
    <row r="1" spans="1:12" ht="15.6" x14ac:dyDescent="0.3">
      <c r="A1" s="31" t="s">
        <v>131</v>
      </c>
    </row>
    <row r="2" spans="1:12" ht="15.6" x14ac:dyDescent="0.3">
      <c r="A2" s="31" t="s">
        <v>132</v>
      </c>
      <c r="F2" s="41" t="s">
        <v>52</v>
      </c>
      <c r="G2" s="35" t="s">
        <v>59</v>
      </c>
      <c r="H2" s="35"/>
      <c r="I2" s="35"/>
      <c r="J2" s="35"/>
      <c r="K2" s="35"/>
      <c r="L2" s="35"/>
    </row>
    <row r="3" spans="1:12" ht="15.6" x14ac:dyDescent="0.3">
      <c r="A3" s="31"/>
      <c r="F3" s="41"/>
      <c r="G3" s="35"/>
      <c r="H3" s="35"/>
      <c r="I3" s="35"/>
      <c r="J3" s="35"/>
      <c r="K3" s="35"/>
      <c r="L3" s="35"/>
    </row>
    <row r="4" spans="1:12" ht="15.6" x14ac:dyDescent="0.3">
      <c r="A4" s="49" t="s">
        <v>97</v>
      </c>
      <c r="F4" s="41"/>
      <c r="G4" s="35"/>
      <c r="H4" s="35"/>
      <c r="I4" s="35"/>
      <c r="J4" s="35"/>
      <c r="K4" s="35"/>
      <c r="L4" s="35"/>
    </row>
    <row r="5" spans="1:12" ht="28.8" x14ac:dyDescent="0.3">
      <c r="A5" s="32" t="s">
        <v>39</v>
      </c>
      <c r="B5" s="32" t="s">
        <v>40</v>
      </c>
      <c r="C5" s="32" t="s">
        <v>55</v>
      </c>
      <c r="D5" s="101" t="s">
        <v>100</v>
      </c>
      <c r="E5" s="100"/>
      <c r="F5" s="35"/>
      <c r="G5" s="35"/>
      <c r="H5" s="35"/>
      <c r="I5" s="35"/>
      <c r="J5" s="35"/>
      <c r="K5" s="35"/>
      <c r="L5" s="35"/>
    </row>
    <row r="6" spans="1:12" x14ac:dyDescent="0.3">
      <c r="A6" s="2">
        <v>5</v>
      </c>
      <c r="B6" s="2">
        <v>1</v>
      </c>
      <c r="C6" s="2">
        <v>4</v>
      </c>
      <c r="D6" s="68">
        <f>A6-($H$6+$G$6*B6+$F$6*C6)</f>
        <v>-0.6289386401326702</v>
      </c>
      <c r="F6" s="53">
        <f t="array" ref="F6:H10">LINEST(A6:A120,B6:C120,TRUE,TRUE)</f>
        <v>0.6684286898839138</v>
      </c>
      <c r="G6" s="54">
        <v>0.76088308457711484</v>
      </c>
      <c r="H6" s="54">
        <v>2.1943407960198997</v>
      </c>
      <c r="I6" s="35"/>
      <c r="J6" s="37" t="s">
        <v>56</v>
      </c>
      <c r="K6" s="37">
        <f>F6</f>
        <v>0.6684286898839138</v>
      </c>
      <c r="L6" s="35"/>
    </row>
    <row r="7" spans="1:12" x14ac:dyDescent="0.3">
      <c r="A7" s="2">
        <v>10</v>
      </c>
      <c r="B7" s="2">
        <v>1</v>
      </c>
      <c r="C7" s="2">
        <v>5</v>
      </c>
      <c r="D7" s="68">
        <f t="shared" ref="D7:D70" si="0">A7-($H$6+$G$6*B7+$F$6*C7)</f>
        <v>3.7026326699834158</v>
      </c>
      <c r="F7" s="53">
        <v>7.6369291883091606E-2</v>
      </c>
      <c r="G7" s="54">
        <v>0.27545595023480485</v>
      </c>
      <c r="H7" s="54">
        <v>0.43677255245703134</v>
      </c>
      <c r="I7" s="35"/>
      <c r="J7" s="38" t="s">
        <v>41</v>
      </c>
      <c r="K7" s="38">
        <f>G6</f>
        <v>0.76088308457711484</v>
      </c>
      <c r="L7" s="35" t="s">
        <v>86</v>
      </c>
    </row>
    <row r="8" spans="1:12" x14ac:dyDescent="0.3">
      <c r="A8" s="2">
        <v>2</v>
      </c>
      <c r="B8" s="2">
        <v>1</v>
      </c>
      <c r="C8" s="2">
        <v>2</v>
      </c>
      <c r="D8" s="68">
        <f t="shared" si="0"/>
        <v>-2.2920812603648422</v>
      </c>
      <c r="F8" s="53">
        <v>0.42954813161606326</v>
      </c>
      <c r="G8" s="54">
        <v>1.476462349153268</v>
      </c>
      <c r="H8" s="54" t="e">
        <v>#N/A</v>
      </c>
      <c r="I8" s="35"/>
      <c r="J8" s="48" t="s">
        <v>42</v>
      </c>
      <c r="K8" s="48">
        <f>H6</f>
        <v>2.1943407960198997</v>
      </c>
      <c r="L8" s="35" t="s">
        <v>106</v>
      </c>
    </row>
    <row r="9" spans="1:12" x14ac:dyDescent="0.3">
      <c r="A9" s="2">
        <v>8</v>
      </c>
      <c r="B9" s="2">
        <v>1</v>
      </c>
      <c r="C9" s="2">
        <v>6</v>
      </c>
      <c r="D9" s="68">
        <f t="shared" si="0"/>
        <v>1.0342039800995035</v>
      </c>
      <c r="F9" s="53">
        <v>42.167791366246831</v>
      </c>
      <c r="G9" s="54">
        <v>112</v>
      </c>
      <c r="H9" s="54" t="e">
        <v>#N/A</v>
      </c>
      <c r="I9" s="35"/>
      <c r="J9" s="37" t="s">
        <v>57</v>
      </c>
      <c r="K9" s="37">
        <f>F7</f>
        <v>7.6369291883091606E-2</v>
      </c>
      <c r="L9" s="35"/>
    </row>
    <row r="10" spans="1:12" x14ac:dyDescent="0.3">
      <c r="A10" s="2">
        <v>7</v>
      </c>
      <c r="B10" s="2">
        <v>1</v>
      </c>
      <c r="C10" s="2">
        <v>5</v>
      </c>
      <c r="D10" s="68">
        <f t="shared" si="0"/>
        <v>0.70263266998341578</v>
      </c>
      <c r="F10" s="53">
        <v>183.84660033167506</v>
      </c>
      <c r="G10" s="54">
        <v>244.15339966832494</v>
      </c>
      <c r="H10" s="54" t="e">
        <v>#N/A</v>
      </c>
      <c r="I10" s="35"/>
      <c r="J10" s="37" t="s">
        <v>43</v>
      </c>
      <c r="K10" s="37">
        <f>G7</f>
        <v>0.27545595023480485</v>
      </c>
      <c r="L10" s="35"/>
    </row>
    <row r="11" spans="1:12" x14ac:dyDescent="0.3">
      <c r="A11" s="2">
        <v>7</v>
      </c>
      <c r="B11" s="2">
        <v>1</v>
      </c>
      <c r="C11" s="2">
        <v>6</v>
      </c>
      <c r="D11" s="68">
        <f t="shared" si="0"/>
        <v>3.4203980099503539E-2</v>
      </c>
      <c r="F11" s="35"/>
      <c r="G11" s="35"/>
      <c r="H11" s="35"/>
      <c r="I11" s="35"/>
      <c r="J11" s="37" t="s">
        <v>44</v>
      </c>
      <c r="K11" s="37">
        <f>H7</f>
        <v>0.43677255245703134</v>
      </c>
      <c r="L11" s="35"/>
    </row>
    <row r="12" spans="1:12" x14ac:dyDescent="0.3">
      <c r="A12" s="2">
        <v>6</v>
      </c>
      <c r="B12" s="2">
        <v>1</v>
      </c>
      <c r="C12" s="2">
        <v>5</v>
      </c>
      <c r="D12" s="68">
        <f t="shared" si="0"/>
        <v>-0.29736733001658422</v>
      </c>
      <c r="F12" s="35"/>
      <c r="G12" s="35"/>
      <c r="H12" s="35"/>
      <c r="I12" s="35"/>
      <c r="J12" s="37" t="s">
        <v>45</v>
      </c>
      <c r="K12" s="37">
        <f>F8</f>
        <v>0.42954813161606326</v>
      </c>
      <c r="L12" s="35"/>
    </row>
    <row r="13" spans="1:12" x14ac:dyDescent="0.3">
      <c r="A13" s="2">
        <v>4</v>
      </c>
      <c r="B13" s="2">
        <v>1</v>
      </c>
      <c r="C13" s="2">
        <v>2</v>
      </c>
      <c r="D13" s="68">
        <f t="shared" si="0"/>
        <v>-0.29208126036484217</v>
      </c>
      <c r="F13" s="52" t="s">
        <v>92</v>
      </c>
      <c r="G13" s="19">
        <f>CORREL(A6:A120,C6:C120)</f>
        <v>0.62504837518101741</v>
      </c>
      <c r="H13" s="35"/>
      <c r="I13" s="35"/>
      <c r="J13" s="42" t="s">
        <v>12</v>
      </c>
      <c r="K13" s="42">
        <f>G8</f>
        <v>1.476462349153268</v>
      </c>
      <c r="L13" s="43" t="s">
        <v>94</v>
      </c>
    </row>
    <row r="14" spans="1:12" x14ac:dyDescent="0.3">
      <c r="A14" s="2">
        <v>8</v>
      </c>
      <c r="B14" s="2">
        <v>1</v>
      </c>
      <c r="C14" s="2">
        <v>8</v>
      </c>
      <c r="D14" s="68">
        <f t="shared" si="0"/>
        <v>-0.3026533996683245</v>
      </c>
      <c r="F14" s="52" t="s">
        <v>93</v>
      </c>
      <c r="G14" s="54">
        <f>SLOPE(A6:A120,C6:C120)</f>
        <v>0.6688535268937279</v>
      </c>
      <c r="H14" s="35"/>
      <c r="I14" s="35"/>
      <c r="J14" s="37" t="s">
        <v>46</v>
      </c>
      <c r="K14" s="37">
        <f>F9</f>
        <v>42.167791366246831</v>
      </c>
      <c r="L14" s="35"/>
    </row>
    <row r="15" spans="1:12" x14ac:dyDescent="0.3">
      <c r="A15" s="2">
        <v>10</v>
      </c>
      <c r="B15" s="2">
        <v>1</v>
      </c>
      <c r="C15" s="2">
        <v>9</v>
      </c>
      <c r="D15" s="68">
        <f t="shared" si="0"/>
        <v>1.0289179104477615</v>
      </c>
      <c r="F15" s="35"/>
      <c r="G15" s="35"/>
      <c r="H15" s="35"/>
      <c r="I15" s="35"/>
      <c r="J15" s="37" t="s">
        <v>47</v>
      </c>
      <c r="K15" s="37">
        <f>G9</f>
        <v>112</v>
      </c>
      <c r="L15" s="35"/>
    </row>
    <row r="16" spans="1:12" x14ac:dyDescent="0.3">
      <c r="A16" s="2">
        <v>6</v>
      </c>
      <c r="B16" s="2">
        <v>1</v>
      </c>
      <c r="C16" s="2">
        <v>5</v>
      </c>
      <c r="D16" s="68">
        <f t="shared" si="0"/>
        <v>-0.29736733001658422</v>
      </c>
      <c r="F16" s="35"/>
      <c r="G16" s="35"/>
      <c r="H16" s="35"/>
      <c r="I16" s="35"/>
      <c r="J16" s="37" t="s">
        <v>58</v>
      </c>
      <c r="K16" s="37">
        <f>F10</f>
        <v>183.84660033167506</v>
      </c>
      <c r="L16" s="35"/>
    </row>
    <row r="17" spans="1:12" x14ac:dyDescent="0.3">
      <c r="A17" s="2">
        <v>7</v>
      </c>
      <c r="B17" s="2">
        <v>1</v>
      </c>
      <c r="C17" s="2">
        <v>8</v>
      </c>
      <c r="D17" s="68">
        <f t="shared" si="0"/>
        <v>-1.3026533996683245</v>
      </c>
      <c r="F17" s="35"/>
      <c r="G17" s="35"/>
      <c r="H17" s="35"/>
      <c r="I17" s="35"/>
      <c r="J17" s="37" t="s">
        <v>49</v>
      </c>
      <c r="K17" s="37">
        <f>G10</f>
        <v>244.15339966832494</v>
      </c>
      <c r="L17" s="35"/>
    </row>
    <row r="18" spans="1:12" x14ac:dyDescent="0.3">
      <c r="A18" s="2">
        <v>7</v>
      </c>
      <c r="B18" s="2">
        <v>1</v>
      </c>
      <c r="C18" s="2">
        <v>8</v>
      </c>
      <c r="D18" s="68">
        <f t="shared" si="0"/>
        <v>-1.3026533996683245</v>
      </c>
      <c r="F18" s="35"/>
      <c r="G18" s="35"/>
      <c r="H18" s="35"/>
      <c r="I18" s="35"/>
      <c r="J18" s="35"/>
      <c r="K18" s="35"/>
      <c r="L18" s="35"/>
    </row>
    <row r="19" spans="1:12" x14ac:dyDescent="0.3">
      <c r="A19" s="2">
        <v>8</v>
      </c>
      <c r="B19" s="2">
        <v>1</v>
      </c>
      <c r="C19" s="2">
        <v>4</v>
      </c>
      <c r="D19" s="68">
        <f t="shared" si="0"/>
        <v>2.3710613598673298</v>
      </c>
      <c r="F19" s="35"/>
      <c r="G19" s="35"/>
      <c r="H19" s="35"/>
      <c r="I19" s="35"/>
      <c r="J19" s="35"/>
      <c r="K19" s="35"/>
      <c r="L19" s="35"/>
    </row>
    <row r="20" spans="1:12" x14ac:dyDescent="0.3">
      <c r="A20" s="2">
        <v>10</v>
      </c>
      <c r="B20" s="2">
        <v>1</v>
      </c>
      <c r="C20" s="2">
        <v>6</v>
      </c>
      <c r="D20" s="68">
        <f t="shared" si="0"/>
        <v>3.0342039800995035</v>
      </c>
      <c r="F20" s="35"/>
      <c r="G20" s="37" t="s">
        <v>77</v>
      </c>
      <c r="H20" s="37"/>
      <c r="I20" s="37">
        <f>K7/K20</f>
        <v>0.39889172004803786</v>
      </c>
      <c r="J20" s="44" t="s">
        <v>60</v>
      </c>
      <c r="K20" s="35">
        <f>'Modèle 2'!J9</f>
        <v>1.9074928015188759</v>
      </c>
      <c r="L20" s="35" t="s">
        <v>61</v>
      </c>
    </row>
    <row r="21" spans="1:12" x14ac:dyDescent="0.3">
      <c r="A21" s="2">
        <v>7</v>
      </c>
      <c r="B21" s="2">
        <v>1</v>
      </c>
      <c r="C21" s="2">
        <v>5</v>
      </c>
      <c r="D21" s="68">
        <f t="shared" si="0"/>
        <v>0.70263266998341578</v>
      </c>
      <c r="F21" s="35"/>
      <c r="G21" s="35"/>
      <c r="H21" s="35"/>
      <c r="I21" s="35"/>
      <c r="J21" s="35"/>
      <c r="K21" s="35"/>
      <c r="L21" s="35"/>
    </row>
    <row r="22" spans="1:12" x14ac:dyDescent="0.3">
      <c r="A22" s="2">
        <v>9</v>
      </c>
      <c r="B22" s="2">
        <v>1</v>
      </c>
      <c r="C22" s="2">
        <v>6</v>
      </c>
      <c r="D22" s="68">
        <f t="shared" si="0"/>
        <v>2.0342039800995035</v>
      </c>
      <c r="F22" s="35"/>
      <c r="G22" s="82" t="s">
        <v>67</v>
      </c>
      <c r="H22" s="82"/>
      <c r="I22" s="35"/>
      <c r="J22" s="35"/>
      <c r="K22" s="35"/>
      <c r="L22" s="35"/>
    </row>
    <row r="23" spans="1:12" ht="30.75" customHeight="1" x14ac:dyDescent="0.3">
      <c r="A23" s="2">
        <v>3</v>
      </c>
      <c r="B23" s="2">
        <v>1</v>
      </c>
      <c r="C23" s="2">
        <v>4</v>
      </c>
      <c r="D23" s="68">
        <f t="shared" si="0"/>
        <v>-2.6289386401326702</v>
      </c>
      <c r="F23" s="35"/>
      <c r="G23" s="40" t="s">
        <v>66</v>
      </c>
      <c r="H23" s="40" t="s">
        <v>65</v>
      </c>
      <c r="I23" s="45" t="s">
        <v>68</v>
      </c>
      <c r="J23" s="83" t="s">
        <v>91</v>
      </c>
      <c r="K23" s="83"/>
      <c r="L23" s="35"/>
    </row>
    <row r="24" spans="1:12" x14ac:dyDescent="0.3">
      <c r="A24" s="2">
        <v>6</v>
      </c>
      <c r="B24" s="2">
        <v>1</v>
      </c>
      <c r="C24" s="2">
        <v>6</v>
      </c>
      <c r="D24" s="68">
        <f t="shared" si="0"/>
        <v>-0.96579601990049646</v>
      </c>
      <c r="F24" s="51" t="s">
        <v>63</v>
      </c>
      <c r="G24" s="37">
        <f>'Modèle 2'!J20</f>
        <v>6.3928571428571432</v>
      </c>
      <c r="H24" s="37">
        <f>'Modèle 2'!J21</f>
        <v>5.6271186440677967</v>
      </c>
      <c r="I24" s="37">
        <f>G24-H24</f>
        <v>0.76573849878934652</v>
      </c>
      <c r="J24" s="84">
        <f>I24-K6*I25</f>
        <v>0.76088308457711418</v>
      </c>
      <c r="K24" s="84"/>
      <c r="L24" s="35"/>
    </row>
    <row r="25" spans="1:12" x14ac:dyDescent="0.3">
      <c r="A25" s="2">
        <v>4</v>
      </c>
      <c r="B25" s="2">
        <v>1</v>
      </c>
      <c r="C25" s="2">
        <v>3</v>
      </c>
      <c r="D25" s="68">
        <f t="shared" si="0"/>
        <v>-0.96050995024875618</v>
      </c>
      <c r="F25" s="51" t="s">
        <v>64</v>
      </c>
      <c r="G25" s="37">
        <f>AVERAGE(C6:C61)</f>
        <v>5.1428571428571432</v>
      </c>
      <c r="H25" s="37">
        <f>AVERAGE(C62:C120)</f>
        <v>5.1355932203389827</v>
      </c>
      <c r="I25" s="37">
        <f>G25-H25</f>
        <v>7.2639225181605482E-3</v>
      </c>
      <c r="J25" s="84"/>
      <c r="K25" s="84"/>
      <c r="L25" s="35"/>
    </row>
    <row r="26" spans="1:12" x14ac:dyDescent="0.3">
      <c r="A26" s="2">
        <v>8</v>
      </c>
      <c r="B26" s="2">
        <v>1</v>
      </c>
      <c r="C26" s="2">
        <v>5</v>
      </c>
      <c r="D26" s="68">
        <f t="shared" si="0"/>
        <v>1.7026326699834158</v>
      </c>
    </row>
    <row r="27" spans="1:12" x14ac:dyDescent="0.3">
      <c r="A27" s="2">
        <v>8</v>
      </c>
      <c r="B27" s="2">
        <v>1</v>
      </c>
      <c r="C27" s="2">
        <v>8</v>
      </c>
      <c r="D27" s="68">
        <f t="shared" si="0"/>
        <v>-0.3026533996683245</v>
      </c>
    </row>
    <row r="28" spans="1:12" x14ac:dyDescent="0.3">
      <c r="A28" s="2">
        <v>5</v>
      </c>
      <c r="B28" s="2">
        <v>1</v>
      </c>
      <c r="C28" s="2">
        <v>6</v>
      </c>
      <c r="D28" s="68">
        <f t="shared" si="0"/>
        <v>-1.9657960199004965</v>
      </c>
    </row>
    <row r="29" spans="1:12" x14ac:dyDescent="0.3">
      <c r="A29" s="2">
        <v>3</v>
      </c>
      <c r="B29" s="2">
        <v>1</v>
      </c>
      <c r="C29" s="2">
        <v>2</v>
      </c>
      <c r="D29" s="68">
        <f t="shared" si="0"/>
        <v>-1.2920812603648422</v>
      </c>
    </row>
    <row r="30" spans="1:12" x14ac:dyDescent="0.3">
      <c r="A30" s="2">
        <v>6</v>
      </c>
      <c r="B30" s="2">
        <v>1</v>
      </c>
      <c r="C30" s="2">
        <v>5</v>
      </c>
      <c r="D30" s="68">
        <f t="shared" si="0"/>
        <v>-0.29736733001658422</v>
      </c>
    </row>
    <row r="31" spans="1:12" x14ac:dyDescent="0.3">
      <c r="A31" s="2">
        <v>3</v>
      </c>
      <c r="B31" s="2">
        <v>1</v>
      </c>
      <c r="C31" s="2">
        <v>3</v>
      </c>
      <c r="D31" s="68">
        <f t="shared" si="0"/>
        <v>-1.9605099502487562</v>
      </c>
    </row>
    <row r="32" spans="1:12" x14ac:dyDescent="0.3">
      <c r="A32" s="2">
        <v>7</v>
      </c>
      <c r="B32" s="2">
        <v>1</v>
      </c>
      <c r="C32" s="2">
        <v>7</v>
      </c>
      <c r="D32" s="68">
        <f t="shared" si="0"/>
        <v>-0.63422470978441048</v>
      </c>
    </row>
    <row r="33" spans="1:4" x14ac:dyDescent="0.3">
      <c r="A33" s="2">
        <v>7</v>
      </c>
      <c r="B33" s="2">
        <v>1</v>
      </c>
      <c r="C33" s="2">
        <v>5</v>
      </c>
      <c r="D33" s="68">
        <f t="shared" si="0"/>
        <v>0.70263266998341578</v>
      </c>
    </row>
    <row r="34" spans="1:4" x14ac:dyDescent="0.3">
      <c r="A34" s="2">
        <v>5</v>
      </c>
      <c r="B34" s="2">
        <v>1</v>
      </c>
      <c r="C34" s="2">
        <v>4</v>
      </c>
      <c r="D34" s="68">
        <f t="shared" si="0"/>
        <v>-0.6289386401326702</v>
      </c>
    </row>
    <row r="35" spans="1:4" x14ac:dyDescent="0.3">
      <c r="A35" s="2">
        <v>8</v>
      </c>
      <c r="B35" s="2">
        <v>1</v>
      </c>
      <c r="C35" s="2">
        <v>6</v>
      </c>
      <c r="D35" s="68">
        <f t="shared" si="0"/>
        <v>1.0342039800995035</v>
      </c>
    </row>
    <row r="36" spans="1:4" x14ac:dyDescent="0.3">
      <c r="A36" s="2">
        <v>7</v>
      </c>
      <c r="B36" s="2">
        <v>1</v>
      </c>
      <c r="C36" s="2">
        <v>7</v>
      </c>
      <c r="D36" s="68">
        <f t="shared" si="0"/>
        <v>-0.63422470978441048</v>
      </c>
    </row>
    <row r="37" spans="1:4" x14ac:dyDescent="0.3">
      <c r="A37" s="2">
        <v>5</v>
      </c>
      <c r="B37" s="2">
        <v>1</v>
      </c>
      <c r="C37" s="2">
        <v>7</v>
      </c>
      <c r="D37" s="68">
        <f t="shared" si="0"/>
        <v>-2.6342247097844105</v>
      </c>
    </row>
    <row r="38" spans="1:4" x14ac:dyDescent="0.3">
      <c r="A38" s="2">
        <v>6</v>
      </c>
      <c r="B38" s="2">
        <v>1</v>
      </c>
      <c r="C38" s="2">
        <v>5</v>
      </c>
      <c r="D38" s="68">
        <f t="shared" si="0"/>
        <v>-0.29736733001658422</v>
      </c>
    </row>
    <row r="39" spans="1:4" x14ac:dyDescent="0.3">
      <c r="A39" s="2">
        <v>9</v>
      </c>
      <c r="B39" s="2">
        <v>1</v>
      </c>
      <c r="C39" s="2">
        <v>6</v>
      </c>
      <c r="D39" s="68">
        <f t="shared" si="0"/>
        <v>2.0342039800995035</v>
      </c>
    </row>
    <row r="40" spans="1:4" x14ac:dyDescent="0.3">
      <c r="A40" s="2">
        <v>7</v>
      </c>
      <c r="B40" s="2">
        <v>1</v>
      </c>
      <c r="C40" s="2">
        <v>4</v>
      </c>
      <c r="D40" s="68">
        <f t="shared" si="0"/>
        <v>1.3710613598673298</v>
      </c>
    </row>
    <row r="41" spans="1:4" x14ac:dyDescent="0.3">
      <c r="A41" s="2">
        <v>8</v>
      </c>
      <c r="B41" s="2">
        <v>1</v>
      </c>
      <c r="C41" s="2">
        <v>5</v>
      </c>
      <c r="D41" s="68">
        <f t="shared" si="0"/>
        <v>1.7026326699834158</v>
      </c>
    </row>
    <row r="42" spans="1:4" x14ac:dyDescent="0.3">
      <c r="A42" s="2">
        <v>7</v>
      </c>
      <c r="B42" s="2">
        <v>1</v>
      </c>
      <c r="C42" s="2">
        <v>6</v>
      </c>
      <c r="D42" s="68">
        <f t="shared" si="0"/>
        <v>3.4203980099503539E-2</v>
      </c>
    </row>
    <row r="43" spans="1:4" x14ac:dyDescent="0.3">
      <c r="A43" s="2">
        <v>5</v>
      </c>
      <c r="B43" s="2">
        <v>1</v>
      </c>
      <c r="C43" s="2">
        <v>4</v>
      </c>
      <c r="D43" s="68">
        <f t="shared" si="0"/>
        <v>-0.6289386401326702</v>
      </c>
    </row>
    <row r="44" spans="1:4" x14ac:dyDescent="0.3">
      <c r="A44" s="2">
        <v>6</v>
      </c>
      <c r="B44" s="2">
        <v>1</v>
      </c>
      <c r="C44" s="2">
        <v>5</v>
      </c>
      <c r="D44" s="68">
        <f t="shared" si="0"/>
        <v>-0.29736733001658422</v>
      </c>
    </row>
    <row r="45" spans="1:4" x14ac:dyDescent="0.3">
      <c r="A45" s="2">
        <v>7</v>
      </c>
      <c r="B45" s="2">
        <v>1</v>
      </c>
      <c r="C45" s="2">
        <v>6</v>
      </c>
      <c r="D45" s="68">
        <f t="shared" si="0"/>
        <v>3.4203980099503539E-2</v>
      </c>
    </row>
    <row r="46" spans="1:4" x14ac:dyDescent="0.3">
      <c r="A46" s="2">
        <v>5</v>
      </c>
      <c r="B46" s="2">
        <v>1</v>
      </c>
      <c r="C46" s="2">
        <v>4</v>
      </c>
      <c r="D46" s="68">
        <f t="shared" si="0"/>
        <v>-0.6289386401326702</v>
      </c>
    </row>
    <row r="47" spans="1:4" x14ac:dyDescent="0.3">
      <c r="A47" s="2">
        <v>6</v>
      </c>
      <c r="B47" s="2">
        <v>1</v>
      </c>
      <c r="C47" s="2">
        <v>5</v>
      </c>
      <c r="D47" s="68">
        <f t="shared" si="0"/>
        <v>-0.29736733001658422</v>
      </c>
    </row>
    <row r="48" spans="1:4" x14ac:dyDescent="0.3">
      <c r="A48" s="2">
        <v>7</v>
      </c>
      <c r="B48" s="2">
        <v>1</v>
      </c>
      <c r="C48" s="2">
        <v>6</v>
      </c>
      <c r="D48" s="68">
        <f t="shared" si="0"/>
        <v>3.4203980099503539E-2</v>
      </c>
    </row>
    <row r="49" spans="1:6" x14ac:dyDescent="0.3">
      <c r="A49" s="2">
        <v>7</v>
      </c>
      <c r="B49" s="2">
        <v>1</v>
      </c>
      <c r="C49" s="2">
        <v>5</v>
      </c>
      <c r="D49" s="68">
        <f t="shared" si="0"/>
        <v>0.70263266998341578</v>
      </c>
    </row>
    <row r="50" spans="1:6" x14ac:dyDescent="0.3">
      <c r="A50" s="2">
        <v>10</v>
      </c>
      <c r="B50" s="2">
        <v>1</v>
      </c>
      <c r="C50" s="2">
        <v>9</v>
      </c>
      <c r="D50" s="68">
        <f t="shared" si="0"/>
        <v>1.0289179104477615</v>
      </c>
    </row>
    <row r="51" spans="1:6" x14ac:dyDescent="0.3">
      <c r="A51" s="2">
        <v>5</v>
      </c>
      <c r="B51" s="2">
        <v>1</v>
      </c>
      <c r="C51" s="2">
        <v>2</v>
      </c>
      <c r="D51" s="68">
        <f t="shared" si="0"/>
        <v>0.70791873963515783</v>
      </c>
    </row>
    <row r="52" spans="1:6" x14ac:dyDescent="0.3">
      <c r="A52" s="2">
        <v>6</v>
      </c>
      <c r="B52" s="2">
        <v>1</v>
      </c>
      <c r="C52" s="2">
        <v>6</v>
      </c>
      <c r="D52" s="68">
        <f t="shared" si="0"/>
        <v>-0.96579601990049646</v>
      </c>
    </row>
    <row r="53" spans="1:6" x14ac:dyDescent="0.3">
      <c r="A53" s="2">
        <v>5</v>
      </c>
      <c r="B53" s="2">
        <v>1</v>
      </c>
      <c r="C53" s="2">
        <v>5</v>
      </c>
      <c r="D53" s="68">
        <f t="shared" si="0"/>
        <v>-1.2973673300165842</v>
      </c>
    </row>
    <row r="54" spans="1:6" x14ac:dyDescent="0.3">
      <c r="A54" s="2">
        <v>3</v>
      </c>
      <c r="B54" s="2">
        <v>1</v>
      </c>
      <c r="C54" s="2">
        <v>2</v>
      </c>
      <c r="D54" s="68">
        <f t="shared" si="0"/>
        <v>-1.2920812603648422</v>
      </c>
    </row>
    <row r="55" spans="1:6" x14ac:dyDescent="0.3">
      <c r="A55" s="2">
        <v>5</v>
      </c>
      <c r="B55" s="2">
        <v>1</v>
      </c>
      <c r="C55" s="2">
        <v>3</v>
      </c>
      <c r="D55" s="68">
        <f t="shared" si="0"/>
        <v>3.9490049751243816E-2</v>
      </c>
    </row>
    <row r="56" spans="1:6" x14ac:dyDescent="0.3">
      <c r="A56" s="2">
        <v>4</v>
      </c>
      <c r="B56" s="2">
        <v>1</v>
      </c>
      <c r="C56" s="2">
        <v>5</v>
      </c>
      <c r="D56" s="68">
        <f t="shared" si="0"/>
        <v>-2.2973673300165842</v>
      </c>
    </row>
    <row r="57" spans="1:6" x14ac:dyDescent="0.3">
      <c r="A57" s="2">
        <v>6</v>
      </c>
      <c r="B57" s="2">
        <v>1</v>
      </c>
      <c r="C57" s="2">
        <v>5</v>
      </c>
      <c r="D57" s="68">
        <f t="shared" si="0"/>
        <v>-0.29736733001658422</v>
      </c>
    </row>
    <row r="58" spans="1:6" x14ac:dyDescent="0.3">
      <c r="A58" s="2">
        <v>5</v>
      </c>
      <c r="B58" s="2">
        <v>1</v>
      </c>
      <c r="C58" s="2">
        <v>4</v>
      </c>
      <c r="D58" s="68">
        <f t="shared" si="0"/>
        <v>-0.6289386401326702</v>
      </c>
    </row>
    <row r="59" spans="1:6" x14ac:dyDescent="0.3">
      <c r="A59" s="2">
        <v>9</v>
      </c>
      <c r="B59" s="2">
        <v>1</v>
      </c>
      <c r="C59" s="2">
        <v>4</v>
      </c>
      <c r="D59" s="68">
        <f t="shared" si="0"/>
        <v>3.3710613598673298</v>
      </c>
    </row>
    <row r="60" spans="1:6" x14ac:dyDescent="0.3">
      <c r="A60" s="2">
        <v>8</v>
      </c>
      <c r="B60" s="2">
        <v>1</v>
      </c>
      <c r="C60" s="2">
        <v>6</v>
      </c>
      <c r="D60" s="68">
        <f t="shared" si="0"/>
        <v>1.0342039800995035</v>
      </c>
    </row>
    <row r="61" spans="1:6" x14ac:dyDescent="0.3">
      <c r="A61" s="2">
        <v>6</v>
      </c>
      <c r="B61" s="2">
        <v>1</v>
      </c>
      <c r="C61" s="2">
        <v>4</v>
      </c>
      <c r="D61" s="68">
        <f t="shared" si="0"/>
        <v>0.3710613598673298</v>
      </c>
      <c r="F61" s="102">
        <f>AVERAGE(D6:D61)</f>
        <v>1.9032394707859825E-16</v>
      </c>
    </row>
    <row r="62" spans="1:6" x14ac:dyDescent="0.3">
      <c r="A62" s="2">
        <v>5</v>
      </c>
      <c r="B62" s="2">
        <v>0</v>
      </c>
      <c r="C62" s="2">
        <v>2</v>
      </c>
      <c r="D62" s="68">
        <f t="shared" si="0"/>
        <v>1.4688018242122727</v>
      </c>
    </row>
    <row r="63" spans="1:6" x14ac:dyDescent="0.3">
      <c r="A63" s="2">
        <v>4</v>
      </c>
      <c r="B63" s="2">
        <v>0</v>
      </c>
      <c r="C63" s="2">
        <v>3</v>
      </c>
      <c r="D63" s="68">
        <f t="shared" si="0"/>
        <v>-0.19962686567164134</v>
      </c>
    </row>
    <row r="64" spans="1:6" x14ac:dyDescent="0.3">
      <c r="A64" s="2">
        <v>6</v>
      </c>
      <c r="B64" s="2">
        <v>0</v>
      </c>
      <c r="C64" s="2">
        <v>5</v>
      </c>
      <c r="D64" s="68">
        <f t="shared" si="0"/>
        <v>0.46351575456053062</v>
      </c>
    </row>
    <row r="65" spans="1:4" x14ac:dyDescent="0.3">
      <c r="A65" s="2">
        <v>8</v>
      </c>
      <c r="B65" s="2">
        <v>0</v>
      </c>
      <c r="C65" s="2">
        <v>6</v>
      </c>
      <c r="D65" s="68">
        <f t="shared" si="0"/>
        <v>1.7950870646766184</v>
      </c>
    </row>
    <row r="66" spans="1:4" x14ac:dyDescent="0.3">
      <c r="A66" s="2">
        <v>5</v>
      </c>
      <c r="B66" s="2">
        <v>0</v>
      </c>
      <c r="C66" s="2">
        <v>5</v>
      </c>
      <c r="D66" s="68">
        <f t="shared" si="0"/>
        <v>-0.53648424543946938</v>
      </c>
    </row>
    <row r="67" spans="1:4" x14ac:dyDescent="0.3">
      <c r="A67" s="2">
        <v>6</v>
      </c>
      <c r="B67" s="2">
        <v>0</v>
      </c>
      <c r="C67" s="2">
        <v>4</v>
      </c>
      <c r="D67" s="68">
        <f t="shared" si="0"/>
        <v>1.1319444444444446</v>
      </c>
    </row>
    <row r="68" spans="1:4" x14ac:dyDescent="0.3">
      <c r="A68" s="2">
        <v>6</v>
      </c>
      <c r="B68" s="2">
        <v>0</v>
      </c>
      <c r="C68" s="2">
        <v>6</v>
      </c>
      <c r="D68" s="68">
        <f t="shared" si="0"/>
        <v>-0.20491293532338162</v>
      </c>
    </row>
    <row r="69" spans="1:4" x14ac:dyDescent="0.3">
      <c r="A69" s="2">
        <v>3</v>
      </c>
      <c r="B69" s="2">
        <v>0</v>
      </c>
      <c r="C69" s="2">
        <v>2</v>
      </c>
      <c r="D69" s="68">
        <f t="shared" si="0"/>
        <v>-0.53119817578772732</v>
      </c>
    </row>
    <row r="70" spans="1:4" x14ac:dyDescent="0.3">
      <c r="A70" s="2">
        <v>7</v>
      </c>
      <c r="B70" s="2">
        <v>0</v>
      </c>
      <c r="C70" s="2">
        <v>8</v>
      </c>
      <c r="D70" s="68">
        <f t="shared" si="0"/>
        <v>-0.54177031509120965</v>
      </c>
    </row>
    <row r="71" spans="1:4" x14ac:dyDescent="0.3">
      <c r="A71" s="2">
        <v>8</v>
      </c>
      <c r="B71" s="2">
        <v>0</v>
      </c>
      <c r="C71" s="2">
        <v>9</v>
      </c>
      <c r="D71" s="68">
        <f t="shared" ref="D71:D120" si="1">A71-($H$6+$G$6*B71+$F$6*C71)</f>
        <v>-0.21019900497512367</v>
      </c>
    </row>
    <row r="72" spans="1:4" x14ac:dyDescent="0.3">
      <c r="A72" s="2">
        <v>9</v>
      </c>
      <c r="B72" s="2">
        <v>0</v>
      </c>
      <c r="C72" s="2">
        <v>6</v>
      </c>
      <c r="D72" s="68">
        <f t="shared" si="1"/>
        <v>2.7950870646766184</v>
      </c>
    </row>
    <row r="73" spans="1:4" x14ac:dyDescent="0.3">
      <c r="A73" s="2">
        <v>5</v>
      </c>
      <c r="B73" s="2">
        <v>0</v>
      </c>
      <c r="C73" s="2">
        <v>5</v>
      </c>
      <c r="D73" s="68">
        <f t="shared" si="1"/>
        <v>-0.53648424543946938</v>
      </c>
    </row>
    <row r="74" spans="1:4" x14ac:dyDescent="0.3">
      <c r="A74" s="2">
        <v>6</v>
      </c>
      <c r="B74" s="2">
        <v>0</v>
      </c>
      <c r="C74" s="2">
        <v>5</v>
      </c>
      <c r="D74" s="68">
        <f t="shared" si="1"/>
        <v>0.46351575456053062</v>
      </c>
    </row>
    <row r="75" spans="1:4" x14ac:dyDescent="0.3">
      <c r="A75" s="2">
        <v>2</v>
      </c>
      <c r="B75" s="2">
        <v>0</v>
      </c>
      <c r="C75" s="2">
        <v>3</v>
      </c>
      <c r="D75" s="68">
        <f t="shared" si="1"/>
        <v>-2.1996268656716413</v>
      </c>
    </row>
    <row r="76" spans="1:4" x14ac:dyDescent="0.3">
      <c r="A76" s="2">
        <v>3</v>
      </c>
      <c r="B76" s="2">
        <v>0</v>
      </c>
      <c r="C76" s="2">
        <v>3</v>
      </c>
      <c r="D76" s="68">
        <f t="shared" si="1"/>
        <v>-1.1996268656716413</v>
      </c>
    </row>
    <row r="77" spans="1:4" x14ac:dyDescent="0.3">
      <c r="A77" s="2">
        <v>5</v>
      </c>
      <c r="B77" s="2">
        <v>0</v>
      </c>
      <c r="C77" s="2">
        <v>5</v>
      </c>
      <c r="D77" s="68">
        <f t="shared" si="1"/>
        <v>-0.53648424543946938</v>
      </c>
    </row>
    <row r="78" spans="1:4" x14ac:dyDescent="0.3">
      <c r="A78" s="2">
        <v>8</v>
      </c>
      <c r="B78" s="2">
        <v>0</v>
      </c>
      <c r="C78" s="2">
        <v>4</v>
      </c>
      <c r="D78" s="68">
        <f t="shared" si="1"/>
        <v>3.1319444444444446</v>
      </c>
    </row>
    <row r="79" spans="1:4" x14ac:dyDescent="0.3">
      <c r="A79" s="2">
        <v>5</v>
      </c>
      <c r="B79" s="2">
        <v>0</v>
      </c>
      <c r="C79" s="2">
        <v>6</v>
      </c>
      <c r="D79" s="68">
        <f t="shared" si="1"/>
        <v>-1.2049129353233816</v>
      </c>
    </row>
    <row r="80" spans="1:4" x14ac:dyDescent="0.3">
      <c r="A80" s="2">
        <v>6</v>
      </c>
      <c r="B80" s="2">
        <v>0</v>
      </c>
      <c r="C80" s="2">
        <v>3</v>
      </c>
      <c r="D80" s="68">
        <f t="shared" si="1"/>
        <v>1.8003731343283587</v>
      </c>
    </row>
    <row r="81" spans="1:4" x14ac:dyDescent="0.3">
      <c r="A81" s="2">
        <v>2</v>
      </c>
      <c r="B81" s="2">
        <v>0</v>
      </c>
      <c r="C81" s="2">
        <v>2</v>
      </c>
      <c r="D81" s="68">
        <f t="shared" si="1"/>
        <v>-1.5311981757877273</v>
      </c>
    </row>
    <row r="82" spans="1:4" x14ac:dyDescent="0.3">
      <c r="A82" s="2">
        <v>3</v>
      </c>
      <c r="B82" s="2">
        <v>0</v>
      </c>
      <c r="C82" s="2">
        <v>3</v>
      </c>
      <c r="D82" s="68">
        <f t="shared" si="1"/>
        <v>-1.1996268656716413</v>
      </c>
    </row>
    <row r="83" spans="1:4" x14ac:dyDescent="0.3">
      <c r="A83" s="2">
        <v>6</v>
      </c>
      <c r="B83" s="2">
        <v>0</v>
      </c>
      <c r="C83" s="2">
        <v>6</v>
      </c>
      <c r="D83" s="68">
        <f t="shared" si="1"/>
        <v>-0.20491293532338162</v>
      </c>
    </row>
    <row r="84" spans="1:4" x14ac:dyDescent="0.3">
      <c r="A84" s="2">
        <v>7</v>
      </c>
      <c r="B84" s="2">
        <v>0</v>
      </c>
      <c r="C84" s="2">
        <v>8</v>
      </c>
      <c r="D84" s="68">
        <f t="shared" si="1"/>
        <v>-0.54177031509120965</v>
      </c>
    </row>
    <row r="85" spans="1:4" x14ac:dyDescent="0.3">
      <c r="A85" s="2">
        <v>6</v>
      </c>
      <c r="B85" s="2">
        <v>0</v>
      </c>
      <c r="C85" s="2">
        <v>4</v>
      </c>
      <c r="D85" s="68">
        <f t="shared" si="1"/>
        <v>1.1319444444444446</v>
      </c>
    </row>
    <row r="86" spans="1:4" x14ac:dyDescent="0.3">
      <c r="A86" s="2">
        <v>4</v>
      </c>
      <c r="B86" s="2">
        <v>0</v>
      </c>
      <c r="C86" s="2">
        <v>8</v>
      </c>
      <c r="D86" s="68">
        <f t="shared" si="1"/>
        <v>-3.5417703150912097</v>
      </c>
    </row>
    <row r="87" spans="1:4" x14ac:dyDescent="0.3">
      <c r="A87" s="2">
        <v>5</v>
      </c>
      <c r="B87" s="2">
        <v>0</v>
      </c>
      <c r="C87" s="2">
        <v>5</v>
      </c>
      <c r="D87" s="68">
        <f t="shared" si="1"/>
        <v>-0.53648424543946938</v>
      </c>
    </row>
    <row r="88" spans="1:4" x14ac:dyDescent="0.3">
      <c r="A88" s="2">
        <v>6</v>
      </c>
      <c r="B88" s="2">
        <v>0</v>
      </c>
      <c r="C88" s="2">
        <v>7</v>
      </c>
      <c r="D88" s="68">
        <f t="shared" si="1"/>
        <v>-0.87334162520729564</v>
      </c>
    </row>
    <row r="89" spans="1:4" x14ac:dyDescent="0.3">
      <c r="A89" s="2">
        <v>2</v>
      </c>
      <c r="B89" s="2">
        <v>0</v>
      </c>
      <c r="C89" s="2">
        <v>3</v>
      </c>
      <c r="D89" s="68">
        <f t="shared" si="1"/>
        <v>-2.1996268656716413</v>
      </c>
    </row>
    <row r="90" spans="1:4" x14ac:dyDescent="0.3">
      <c r="A90" s="2">
        <v>8</v>
      </c>
      <c r="B90" s="2">
        <v>0</v>
      </c>
      <c r="C90" s="2">
        <v>6</v>
      </c>
      <c r="D90" s="68">
        <f t="shared" si="1"/>
        <v>1.7950870646766184</v>
      </c>
    </row>
    <row r="91" spans="1:4" x14ac:dyDescent="0.3">
      <c r="A91" s="2">
        <v>9</v>
      </c>
      <c r="B91" s="2">
        <v>0</v>
      </c>
      <c r="C91" s="2">
        <v>8</v>
      </c>
      <c r="D91" s="68">
        <f t="shared" si="1"/>
        <v>1.4582296849087903</v>
      </c>
    </row>
    <row r="92" spans="1:4" x14ac:dyDescent="0.3">
      <c r="A92" s="2">
        <v>5</v>
      </c>
      <c r="B92" s="2">
        <v>0</v>
      </c>
      <c r="C92" s="2">
        <v>6</v>
      </c>
      <c r="D92" s="68">
        <f t="shared" si="1"/>
        <v>-1.2049129353233816</v>
      </c>
    </row>
    <row r="93" spans="1:4" x14ac:dyDescent="0.3">
      <c r="A93" s="2">
        <v>8</v>
      </c>
      <c r="B93" s="2">
        <v>0</v>
      </c>
      <c r="C93" s="2">
        <v>5</v>
      </c>
      <c r="D93" s="68">
        <f t="shared" si="1"/>
        <v>2.4635157545605306</v>
      </c>
    </row>
    <row r="94" spans="1:4" x14ac:dyDescent="0.3">
      <c r="A94" s="2">
        <v>7</v>
      </c>
      <c r="B94" s="2">
        <v>0</v>
      </c>
      <c r="C94" s="2">
        <v>4</v>
      </c>
      <c r="D94" s="68">
        <f t="shared" si="1"/>
        <v>2.1319444444444446</v>
      </c>
    </row>
    <row r="95" spans="1:4" x14ac:dyDescent="0.3">
      <c r="A95" s="2">
        <v>7</v>
      </c>
      <c r="B95" s="2">
        <v>0</v>
      </c>
      <c r="C95" s="2">
        <v>6</v>
      </c>
      <c r="D95" s="68">
        <f t="shared" si="1"/>
        <v>0.79508706467661838</v>
      </c>
    </row>
    <row r="96" spans="1:4" x14ac:dyDescent="0.3">
      <c r="A96" s="2">
        <v>8</v>
      </c>
      <c r="B96" s="2">
        <v>0</v>
      </c>
      <c r="C96" s="2">
        <v>7</v>
      </c>
      <c r="D96" s="68">
        <f t="shared" si="1"/>
        <v>1.1266583747927044</v>
      </c>
    </row>
    <row r="97" spans="1:4" x14ac:dyDescent="0.3">
      <c r="A97" s="2">
        <v>9</v>
      </c>
      <c r="B97" s="2">
        <v>0</v>
      </c>
      <c r="C97" s="2">
        <v>7</v>
      </c>
      <c r="D97" s="68">
        <f t="shared" si="1"/>
        <v>2.1266583747927044</v>
      </c>
    </row>
    <row r="98" spans="1:4" x14ac:dyDescent="0.3">
      <c r="A98" s="2">
        <v>6</v>
      </c>
      <c r="B98" s="2">
        <v>0</v>
      </c>
      <c r="C98" s="2">
        <v>5</v>
      </c>
      <c r="D98" s="68">
        <f t="shared" si="1"/>
        <v>0.46351575456053062</v>
      </c>
    </row>
    <row r="99" spans="1:4" x14ac:dyDescent="0.3">
      <c r="A99" s="2">
        <v>5</v>
      </c>
      <c r="B99" s="2">
        <v>0</v>
      </c>
      <c r="C99" s="2">
        <v>6</v>
      </c>
      <c r="D99" s="68">
        <f t="shared" si="1"/>
        <v>-1.2049129353233816</v>
      </c>
    </row>
    <row r="100" spans="1:4" x14ac:dyDescent="0.3">
      <c r="A100" s="2">
        <v>10</v>
      </c>
      <c r="B100" s="2">
        <v>0</v>
      </c>
      <c r="C100" s="2">
        <v>9</v>
      </c>
      <c r="D100" s="68">
        <f t="shared" si="1"/>
        <v>1.7898009950248763</v>
      </c>
    </row>
    <row r="101" spans="1:4" x14ac:dyDescent="0.3">
      <c r="A101" s="2">
        <v>2</v>
      </c>
      <c r="B101" s="2">
        <v>0</v>
      </c>
      <c r="C101" s="2">
        <v>5</v>
      </c>
      <c r="D101" s="68">
        <f t="shared" si="1"/>
        <v>-3.5364842454394694</v>
      </c>
    </row>
    <row r="102" spans="1:4" x14ac:dyDescent="0.3">
      <c r="A102" s="2">
        <v>4</v>
      </c>
      <c r="B102" s="2">
        <v>0</v>
      </c>
      <c r="C102" s="2">
        <v>1</v>
      </c>
      <c r="D102" s="68">
        <f t="shared" si="1"/>
        <v>1.1372305140961867</v>
      </c>
    </row>
    <row r="103" spans="1:4" x14ac:dyDescent="0.3">
      <c r="A103" s="2">
        <v>4</v>
      </c>
      <c r="B103" s="2">
        <v>0</v>
      </c>
      <c r="C103" s="2">
        <v>2</v>
      </c>
      <c r="D103" s="68">
        <f t="shared" si="1"/>
        <v>0.46880182421227268</v>
      </c>
    </row>
    <row r="104" spans="1:4" x14ac:dyDescent="0.3">
      <c r="A104" s="2">
        <v>5</v>
      </c>
      <c r="B104" s="2">
        <v>0</v>
      </c>
      <c r="C104" s="2">
        <v>6</v>
      </c>
      <c r="D104" s="68">
        <f t="shared" si="1"/>
        <v>-1.2049129353233816</v>
      </c>
    </row>
    <row r="105" spans="1:4" x14ac:dyDescent="0.3">
      <c r="A105" s="2">
        <v>6</v>
      </c>
      <c r="B105" s="2">
        <v>0</v>
      </c>
      <c r="C105" s="2">
        <v>5</v>
      </c>
      <c r="D105" s="68">
        <f t="shared" si="1"/>
        <v>0.46351575456053062</v>
      </c>
    </row>
    <row r="106" spans="1:4" x14ac:dyDescent="0.3">
      <c r="A106" s="2">
        <v>3</v>
      </c>
      <c r="B106" s="2">
        <v>0</v>
      </c>
      <c r="C106" s="2">
        <v>2</v>
      </c>
      <c r="D106" s="68">
        <f t="shared" si="1"/>
        <v>-0.53119817578772732</v>
      </c>
    </row>
    <row r="107" spans="1:4" x14ac:dyDescent="0.3">
      <c r="A107" s="2">
        <v>5</v>
      </c>
      <c r="B107" s="2">
        <v>0</v>
      </c>
      <c r="C107" s="2">
        <v>3</v>
      </c>
      <c r="D107" s="68">
        <f t="shared" si="1"/>
        <v>0.80037313432835866</v>
      </c>
    </row>
    <row r="108" spans="1:4" x14ac:dyDescent="0.3">
      <c r="A108" s="2">
        <v>4</v>
      </c>
      <c r="B108" s="2">
        <v>0</v>
      </c>
      <c r="C108" s="2">
        <v>5</v>
      </c>
      <c r="D108" s="68">
        <f t="shared" si="1"/>
        <v>-1.5364842454394694</v>
      </c>
    </row>
    <row r="109" spans="1:4" x14ac:dyDescent="0.3">
      <c r="A109" s="2">
        <v>7</v>
      </c>
      <c r="B109" s="2">
        <v>0</v>
      </c>
      <c r="C109" s="2">
        <v>6</v>
      </c>
      <c r="D109" s="68">
        <f t="shared" si="1"/>
        <v>0.79508706467661838</v>
      </c>
    </row>
    <row r="110" spans="1:4" x14ac:dyDescent="0.3">
      <c r="A110" s="2">
        <v>6</v>
      </c>
      <c r="B110" s="2">
        <v>0</v>
      </c>
      <c r="C110" s="2">
        <v>8</v>
      </c>
      <c r="D110" s="68">
        <f t="shared" si="1"/>
        <v>-1.5417703150912097</v>
      </c>
    </row>
    <row r="111" spans="1:4" x14ac:dyDescent="0.3">
      <c r="A111" s="2">
        <v>5</v>
      </c>
      <c r="B111" s="2">
        <v>0</v>
      </c>
      <c r="C111" s="2">
        <v>5</v>
      </c>
      <c r="D111" s="68">
        <f t="shared" si="1"/>
        <v>-0.53648424543946938</v>
      </c>
    </row>
    <row r="112" spans="1:4" x14ac:dyDescent="0.3">
      <c r="A112" s="2">
        <v>6</v>
      </c>
      <c r="B112" s="2">
        <v>0</v>
      </c>
      <c r="C112" s="2">
        <v>6</v>
      </c>
      <c r="D112" s="68">
        <f t="shared" si="1"/>
        <v>-0.20491293532338162</v>
      </c>
    </row>
    <row r="113" spans="1:6" x14ac:dyDescent="0.3">
      <c r="A113" s="2">
        <v>5</v>
      </c>
      <c r="B113" s="2">
        <v>0</v>
      </c>
      <c r="C113" s="2">
        <v>6</v>
      </c>
      <c r="D113" s="68">
        <f t="shared" si="1"/>
        <v>-1.2049129353233816</v>
      </c>
    </row>
    <row r="114" spans="1:6" x14ac:dyDescent="0.3">
      <c r="A114" s="2">
        <v>6</v>
      </c>
      <c r="B114" s="2">
        <v>0</v>
      </c>
      <c r="C114" s="2">
        <v>5</v>
      </c>
      <c r="D114" s="68">
        <f t="shared" si="1"/>
        <v>0.46351575456053062</v>
      </c>
    </row>
    <row r="115" spans="1:6" x14ac:dyDescent="0.3">
      <c r="A115" s="2">
        <v>4</v>
      </c>
      <c r="B115" s="2">
        <v>0</v>
      </c>
      <c r="C115" s="2">
        <v>3</v>
      </c>
      <c r="D115" s="68">
        <f t="shared" si="1"/>
        <v>-0.19962686567164134</v>
      </c>
    </row>
    <row r="116" spans="1:6" x14ac:dyDescent="0.3">
      <c r="A116" s="2">
        <v>4</v>
      </c>
      <c r="B116" s="2">
        <v>0</v>
      </c>
      <c r="C116" s="2">
        <v>5</v>
      </c>
      <c r="D116" s="68">
        <f t="shared" si="1"/>
        <v>-1.5364842454394694</v>
      </c>
    </row>
    <row r="117" spans="1:6" x14ac:dyDescent="0.3">
      <c r="A117" s="2">
        <v>5</v>
      </c>
      <c r="B117" s="2">
        <v>0</v>
      </c>
      <c r="C117" s="2">
        <v>9</v>
      </c>
      <c r="D117" s="68">
        <f t="shared" si="1"/>
        <v>-3.2101990049751237</v>
      </c>
    </row>
    <row r="118" spans="1:6" x14ac:dyDescent="0.3">
      <c r="A118" s="2">
        <v>6</v>
      </c>
      <c r="B118" s="2">
        <v>0</v>
      </c>
      <c r="C118" s="2">
        <v>5</v>
      </c>
      <c r="D118" s="68">
        <f t="shared" si="1"/>
        <v>0.46351575456053062</v>
      </c>
    </row>
    <row r="119" spans="1:6" x14ac:dyDescent="0.3">
      <c r="A119" s="2">
        <v>7</v>
      </c>
      <c r="B119" s="2">
        <v>0</v>
      </c>
      <c r="C119" s="2">
        <v>6</v>
      </c>
      <c r="D119" s="68">
        <f t="shared" si="1"/>
        <v>0.79508706467661838</v>
      </c>
    </row>
    <row r="120" spans="1:6" x14ac:dyDescent="0.3">
      <c r="A120" s="2">
        <v>8</v>
      </c>
      <c r="B120" s="2">
        <v>0</v>
      </c>
      <c r="C120" s="2">
        <v>5</v>
      </c>
      <c r="D120" s="68">
        <f t="shared" si="1"/>
        <v>2.4635157545605306</v>
      </c>
      <c r="F120" s="102">
        <f>AVERAGE(D62:D120)</f>
        <v>6.6237034689500866E-16</v>
      </c>
    </row>
  </sheetData>
  <mergeCells count="3">
    <mergeCell ref="G22:H22"/>
    <mergeCell ref="J23:K23"/>
    <mergeCell ref="J24:K2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DE60E-8A7A-4733-97A9-4F930FFA5F82}">
  <dimension ref="A1:M120"/>
  <sheetViews>
    <sheetView zoomScale="90" zoomScaleNormal="90" workbookViewId="0">
      <selection activeCell="G14" sqref="G14"/>
    </sheetView>
  </sheetViews>
  <sheetFormatPr baseColWidth="10" defaultRowHeight="14.4" x14ac:dyDescent="0.3"/>
  <cols>
    <col min="1" max="1" width="16.33203125" style="1" customWidth="1"/>
    <col min="2" max="3" width="16.5546875" style="1" customWidth="1"/>
    <col min="4" max="4" width="15.88671875" style="1" customWidth="1"/>
    <col min="5" max="5" width="14.88671875" customWidth="1"/>
    <col min="6" max="6" width="4" style="90" customWidth="1"/>
    <col min="7" max="7" width="15.44140625" customWidth="1"/>
    <col min="8" max="8" width="11.5546875" customWidth="1"/>
    <col min="9" max="9" width="10" customWidth="1"/>
    <col min="10" max="10" width="12.88671875" customWidth="1"/>
    <col min="11" max="11" width="11.88671875" customWidth="1"/>
    <col min="17" max="17" width="17.109375" customWidth="1"/>
  </cols>
  <sheetData>
    <row r="1" spans="1:13" ht="15.6" x14ac:dyDescent="0.3">
      <c r="A1" s="31" t="s">
        <v>133</v>
      </c>
    </row>
    <row r="2" spans="1:13" ht="15.6" x14ac:dyDescent="0.3">
      <c r="A2" s="31" t="s">
        <v>134</v>
      </c>
      <c r="G2" s="41" t="s">
        <v>52</v>
      </c>
      <c r="H2" s="35" t="s">
        <v>110</v>
      </c>
      <c r="I2" s="35"/>
      <c r="J2" s="35"/>
      <c r="K2" s="35"/>
      <c r="L2" s="35"/>
      <c r="M2" s="35"/>
    </row>
    <row r="3" spans="1:13" ht="15.6" x14ac:dyDescent="0.3">
      <c r="A3" s="31"/>
      <c r="G3" s="41"/>
      <c r="H3" s="35"/>
      <c r="I3" s="35"/>
      <c r="J3" s="35"/>
      <c r="K3" s="35"/>
      <c r="L3" s="35"/>
      <c r="M3" s="35"/>
    </row>
    <row r="4" spans="1:13" x14ac:dyDescent="0.3">
      <c r="G4" s="35"/>
      <c r="H4" s="35"/>
      <c r="I4" s="35"/>
      <c r="J4" s="35"/>
      <c r="K4" s="35"/>
      <c r="L4" s="35"/>
      <c r="M4" s="35"/>
    </row>
    <row r="5" spans="1:13" ht="28.8" x14ac:dyDescent="0.3">
      <c r="A5" s="32" t="s">
        <v>39</v>
      </c>
      <c r="B5" s="32" t="s">
        <v>40</v>
      </c>
      <c r="C5" s="32" t="s">
        <v>107</v>
      </c>
      <c r="D5" s="32" t="s">
        <v>55</v>
      </c>
      <c r="E5" s="101" t="s">
        <v>100</v>
      </c>
      <c r="F5" s="100"/>
      <c r="G5" s="35"/>
      <c r="H5" s="35"/>
      <c r="I5" s="35"/>
      <c r="J5" s="35"/>
      <c r="K5" s="35"/>
      <c r="L5" s="35"/>
      <c r="M5" s="35"/>
    </row>
    <row r="6" spans="1:13" x14ac:dyDescent="0.3">
      <c r="A6" s="2">
        <v>5</v>
      </c>
      <c r="B6" s="2">
        <v>1</v>
      </c>
      <c r="C6" s="2">
        <v>0</v>
      </c>
      <c r="D6" s="2">
        <v>4</v>
      </c>
      <c r="E6" s="68">
        <f>A6-($I$6*B6+$H$6*C6+$G$6*D6)</f>
        <v>-0.62893864013266754</v>
      </c>
      <c r="G6" s="53">
        <f t="array" ref="G6:I10">LINEST(A6:A120,B6:D120,FALSE,TRUE)</f>
        <v>0.66842868988391413</v>
      </c>
      <c r="H6" s="54">
        <v>2.1943407960198988</v>
      </c>
      <c r="I6" s="54">
        <v>2.955223880597011</v>
      </c>
      <c r="J6" s="35"/>
      <c r="K6" s="37" t="s">
        <v>111</v>
      </c>
      <c r="L6" s="37">
        <f>G6</f>
        <v>0.66842868988391413</v>
      </c>
      <c r="M6" s="35"/>
    </row>
    <row r="7" spans="1:13" x14ac:dyDescent="0.3">
      <c r="A7" s="2">
        <v>10</v>
      </c>
      <c r="B7" s="2">
        <v>1</v>
      </c>
      <c r="C7" s="2">
        <v>0</v>
      </c>
      <c r="D7" s="2">
        <v>5</v>
      </c>
      <c r="E7" s="68">
        <f t="shared" ref="E7:E70" si="0">A7-($I$6*B7+$H$6*C7+$G$6*D7)</f>
        <v>3.7026326699834184</v>
      </c>
      <c r="G7" s="53">
        <v>7.6369291883091592E-2</v>
      </c>
      <c r="H7" s="54">
        <v>0.43677255245703139</v>
      </c>
      <c r="I7" s="54">
        <v>0.43952824258539702</v>
      </c>
      <c r="J7" s="35"/>
      <c r="K7" s="37" t="s">
        <v>56</v>
      </c>
      <c r="L7" s="37">
        <f>H6</f>
        <v>2.1943407960198988</v>
      </c>
      <c r="M7" s="35" t="s">
        <v>113</v>
      </c>
    </row>
    <row r="8" spans="1:13" x14ac:dyDescent="0.3">
      <c r="A8" s="2">
        <v>2</v>
      </c>
      <c r="B8" s="2">
        <v>1</v>
      </c>
      <c r="C8" s="2">
        <v>0</v>
      </c>
      <c r="D8" s="2">
        <v>2</v>
      </c>
      <c r="E8" s="68">
        <f t="shared" si="0"/>
        <v>-2.2920812603648395</v>
      </c>
      <c r="G8" s="75">
        <v>0.9465513573405594</v>
      </c>
      <c r="H8" s="54">
        <v>1.4764623491532682</v>
      </c>
      <c r="I8" s="54" t="e">
        <v>#N/A</v>
      </c>
      <c r="J8" s="35"/>
      <c r="K8" s="37" t="s">
        <v>41</v>
      </c>
      <c r="L8" s="37">
        <f>I6</f>
        <v>2.955223880597011</v>
      </c>
      <c r="M8" s="35" t="s">
        <v>112</v>
      </c>
    </row>
    <row r="9" spans="1:13" x14ac:dyDescent="0.3">
      <c r="A9" s="2">
        <v>8</v>
      </c>
      <c r="B9" s="2">
        <v>1</v>
      </c>
      <c r="C9" s="2">
        <v>0</v>
      </c>
      <c r="D9" s="2">
        <v>6</v>
      </c>
      <c r="E9" s="68">
        <f t="shared" si="0"/>
        <v>1.0342039800995035</v>
      </c>
      <c r="G9" s="75">
        <v>661.15649682401158</v>
      </c>
      <c r="H9" s="54">
        <v>112</v>
      </c>
      <c r="I9" s="54" t="e">
        <v>#N/A</v>
      </c>
      <c r="J9" s="35"/>
      <c r="K9" s="37" t="s">
        <v>57</v>
      </c>
      <c r="L9" s="37">
        <f>G7</f>
        <v>7.6369291883091592E-2</v>
      </c>
      <c r="M9" s="35"/>
    </row>
    <row r="10" spans="1:13" x14ac:dyDescent="0.3">
      <c r="A10" s="2">
        <v>7</v>
      </c>
      <c r="B10" s="2">
        <v>1</v>
      </c>
      <c r="C10" s="2">
        <v>0</v>
      </c>
      <c r="D10" s="2">
        <v>5</v>
      </c>
      <c r="E10" s="68">
        <f t="shared" si="0"/>
        <v>0.70263266998341845</v>
      </c>
      <c r="G10" s="75">
        <v>4323.8466003316753</v>
      </c>
      <c r="H10" s="54">
        <v>244.15339966832499</v>
      </c>
      <c r="I10" s="54" t="e">
        <v>#N/A</v>
      </c>
      <c r="J10" s="35"/>
      <c r="K10" s="37" t="s">
        <v>43</v>
      </c>
      <c r="L10" s="37">
        <f>H7</f>
        <v>0.43677255245703139</v>
      </c>
      <c r="M10" s="35"/>
    </row>
    <row r="11" spans="1:13" x14ac:dyDescent="0.3">
      <c r="A11" s="2">
        <v>7</v>
      </c>
      <c r="B11" s="2">
        <v>1</v>
      </c>
      <c r="C11" s="2">
        <v>0</v>
      </c>
      <c r="D11" s="2">
        <v>6</v>
      </c>
      <c r="E11" s="68">
        <f t="shared" si="0"/>
        <v>3.4203980099503539E-2</v>
      </c>
      <c r="G11" s="35"/>
      <c r="H11" s="35"/>
      <c r="I11" s="35"/>
      <c r="J11" s="35"/>
      <c r="K11" s="37" t="s">
        <v>44</v>
      </c>
      <c r="L11" s="37">
        <f>I7</f>
        <v>0.43952824258539702</v>
      </c>
      <c r="M11" s="35"/>
    </row>
    <row r="12" spans="1:13" x14ac:dyDescent="0.3">
      <c r="A12" s="2">
        <v>6</v>
      </c>
      <c r="B12" s="2">
        <v>1</v>
      </c>
      <c r="C12" s="2">
        <v>0</v>
      </c>
      <c r="D12" s="2">
        <v>5</v>
      </c>
      <c r="E12" s="68">
        <f t="shared" si="0"/>
        <v>-0.29736733001658155</v>
      </c>
      <c r="G12" s="35"/>
      <c r="H12" s="35"/>
      <c r="I12" s="35"/>
      <c r="J12" s="35"/>
      <c r="K12" s="37" t="s">
        <v>45</v>
      </c>
      <c r="L12" s="37">
        <f>G8</f>
        <v>0.9465513573405594</v>
      </c>
      <c r="M12" s="35"/>
    </row>
    <row r="13" spans="1:13" x14ac:dyDescent="0.3">
      <c r="A13" s="2">
        <v>4</v>
      </c>
      <c r="B13" s="2">
        <v>1</v>
      </c>
      <c r="C13" s="2">
        <v>0</v>
      </c>
      <c r="D13" s="2">
        <v>2</v>
      </c>
      <c r="E13" s="68">
        <f t="shared" si="0"/>
        <v>-0.2920812603648395</v>
      </c>
      <c r="G13" s="90"/>
      <c r="I13" s="35"/>
      <c r="J13" s="35"/>
      <c r="K13" s="42" t="s">
        <v>12</v>
      </c>
      <c r="L13" s="42">
        <f>H8</f>
        <v>1.4764623491532682</v>
      </c>
      <c r="M13" s="43" t="s">
        <v>94</v>
      </c>
    </row>
    <row r="14" spans="1:13" x14ac:dyDescent="0.3">
      <c r="A14" s="2">
        <v>8</v>
      </c>
      <c r="B14" s="2">
        <v>1</v>
      </c>
      <c r="C14" s="2">
        <v>0</v>
      </c>
      <c r="D14" s="2">
        <v>8</v>
      </c>
      <c r="E14" s="68">
        <f t="shared" si="0"/>
        <v>-0.3026533996683245</v>
      </c>
      <c r="G14" s="90"/>
      <c r="H14" s="69"/>
      <c r="I14" s="35"/>
      <c r="J14" s="35"/>
      <c r="K14" s="37" t="s">
        <v>46</v>
      </c>
      <c r="L14" s="37">
        <f>G9</f>
        <v>661.15649682401158</v>
      </c>
      <c r="M14" s="35"/>
    </row>
    <row r="15" spans="1:13" x14ac:dyDescent="0.3">
      <c r="A15" s="2">
        <v>10</v>
      </c>
      <c r="B15" s="2">
        <v>1</v>
      </c>
      <c r="C15" s="2">
        <v>0</v>
      </c>
      <c r="D15" s="2">
        <v>9</v>
      </c>
      <c r="E15" s="68">
        <f t="shared" si="0"/>
        <v>1.0289179104477615</v>
      </c>
      <c r="G15" s="35"/>
      <c r="H15" s="35"/>
      <c r="I15" s="35"/>
      <c r="J15" s="35"/>
      <c r="K15" s="37" t="s">
        <v>47</v>
      </c>
      <c r="L15" s="37">
        <f>H9</f>
        <v>112</v>
      </c>
      <c r="M15" s="35"/>
    </row>
    <row r="16" spans="1:13" x14ac:dyDescent="0.3">
      <c r="A16" s="2">
        <v>6</v>
      </c>
      <c r="B16" s="2">
        <v>1</v>
      </c>
      <c r="C16" s="2">
        <v>0</v>
      </c>
      <c r="D16" s="2">
        <v>5</v>
      </c>
      <c r="E16" s="68">
        <f t="shared" si="0"/>
        <v>-0.29736733001658155</v>
      </c>
      <c r="G16" s="35"/>
      <c r="H16" s="35"/>
      <c r="I16" s="35"/>
      <c r="J16" s="35"/>
      <c r="K16" s="37" t="s">
        <v>58</v>
      </c>
      <c r="L16" s="37">
        <f>G10</f>
        <v>4323.8466003316753</v>
      </c>
      <c r="M16" s="35"/>
    </row>
    <row r="17" spans="1:13" x14ac:dyDescent="0.3">
      <c r="A17" s="2">
        <v>7</v>
      </c>
      <c r="B17" s="2">
        <v>1</v>
      </c>
      <c r="C17" s="2">
        <v>0</v>
      </c>
      <c r="D17" s="2">
        <v>8</v>
      </c>
      <c r="E17" s="68">
        <f t="shared" si="0"/>
        <v>-1.3026533996683245</v>
      </c>
      <c r="G17" s="35"/>
      <c r="H17" s="35"/>
      <c r="I17" s="35"/>
      <c r="J17" s="35"/>
      <c r="K17" s="37" t="s">
        <v>49</v>
      </c>
      <c r="L17" s="37">
        <f>H10</f>
        <v>244.15339966832499</v>
      </c>
      <c r="M17" s="35"/>
    </row>
    <row r="18" spans="1:13" x14ac:dyDescent="0.3">
      <c r="A18" s="2">
        <v>7</v>
      </c>
      <c r="B18" s="2">
        <v>1</v>
      </c>
      <c r="C18" s="2">
        <v>0</v>
      </c>
      <c r="D18" s="2">
        <v>8</v>
      </c>
      <c r="E18" s="68">
        <f t="shared" si="0"/>
        <v>-1.3026533996683245</v>
      </c>
      <c r="G18" s="35"/>
      <c r="H18" s="35"/>
      <c r="I18" s="35"/>
      <c r="J18" s="35"/>
      <c r="K18" s="35"/>
      <c r="L18" s="35"/>
      <c r="M18" s="35"/>
    </row>
    <row r="19" spans="1:13" x14ac:dyDescent="0.3">
      <c r="A19" s="2">
        <v>8</v>
      </c>
      <c r="B19" s="2">
        <v>1</v>
      </c>
      <c r="C19" s="2">
        <v>0</v>
      </c>
      <c r="D19" s="2">
        <v>4</v>
      </c>
      <c r="E19" s="68">
        <f t="shared" si="0"/>
        <v>2.3710613598673325</v>
      </c>
      <c r="G19" s="35"/>
      <c r="H19" s="35"/>
      <c r="I19" s="35"/>
      <c r="J19" s="35"/>
      <c r="K19" s="35"/>
      <c r="L19" s="35"/>
      <c r="M19" s="35"/>
    </row>
    <row r="20" spans="1:13" x14ac:dyDescent="0.3">
      <c r="A20" s="2">
        <v>10</v>
      </c>
      <c r="B20" s="2">
        <v>1</v>
      </c>
      <c r="C20" s="2">
        <v>0</v>
      </c>
      <c r="D20" s="2">
        <v>6</v>
      </c>
      <c r="E20" s="68">
        <f t="shared" si="0"/>
        <v>3.0342039800995035</v>
      </c>
      <c r="G20" s="35"/>
      <c r="H20" s="37" t="s">
        <v>77</v>
      </c>
      <c r="I20" s="37"/>
      <c r="J20" s="37">
        <f>(L8-L7)/L20</f>
        <v>0.39889172004803641</v>
      </c>
      <c r="K20" s="44" t="s">
        <v>60</v>
      </c>
      <c r="L20" s="35">
        <f>'Modèle 2'!J9</f>
        <v>1.9074928015188759</v>
      </c>
      <c r="M20" s="35" t="s">
        <v>61</v>
      </c>
    </row>
    <row r="21" spans="1:13" x14ac:dyDescent="0.3">
      <c r="A21" s="2">
        <v>7</v>
      </c>
      <c r="B21" s="2">
        <v>1</v>
      </c>
      <c r="C21" s="2">
        <v>0</v>
      </c>
      <c r="D21" s="2">
        <v>5</v>
      </c>
      <c r="E21" s="68">
        <f t="shared" si="0"/>
        <v>0.70263266998341845</v>
      </c>
      <c r="G21" s="35"/>
      <c r="H21" s="35"/>
      <c r="I21" s="35"/>
      <c r="J21" s="35"/>
      <c r="K21" s="35"/>
      <c r="L21" s="35"/>
      <c r="M21" s="35"/>
    </row>
    <row r="22" spans="1:13" x14ac:dyDescent="0.3">
      <c r="A22" s="2">
        <v>9</v>
      </c>
      <c r="B22" s="2">
        <v>1</v>
      </c>
      <c r="C22" s="2">
        <v>0</v>
      </c>
      <c r="D22" s="2">
        <v>6</v>
      </c>
      <c r="E22" s="68">
        <f t="shared" si="0"/>
        <v>2.0342039800995035</v>
      </c>
      <c r="G22" s="35"/>
      <c r="H22" s="85"/>
      <c r="I22" s="85"/>
      <c r="J22" s="35"/>
      <c r="K22" s="35"/>
      <c r="L22" s="35"/>
      <c r="M22" s="35"/>
    </row>
    <row r="23" spans="1:13" ht="30.75" customHeight="1" x14ac:dyDescent="0.3">
      <c r="A23" s="2">
        <v>3</v>
      </c>
      <c r="B23" s="2">
        <v>1</v>
      </c>
      <c r="C23" s="2">
        <v>0</v>
      </c>
      <c r="D23" s="2">
        <v>4</v>
      </c>
      <c r="E23" s="68">
        <f t="shared" si="0"/>
        <v>-2.6289386401326675</v>
      </c>
      <c r="G23" s="35"/>
      <c r="H23" s="34"/>
      <c r="I23" s="34"/>
      <c r="J23" s="36"/>
      <c r="K23" s="86"/>
      <c r="L23" s="86"/>
      <c r="M23" s="35"/>
    </row>
    <row r="24" spans="1:13" x14ac:dyDescent="0.3">
      <c r="A24" s="2">
        <v>6</v>
      </c>
      <c r="B24" s="2">
        <v>1</v>
      </c>
      <c r="C24" s="2">
        <v>0</v>
      </c>
      <c r="D24" s="2">
        <v>6</v>
      </c>
      <c r="E24" s="68">
        <f t="shared" si="0"/>
        <v>-0.96579601990049646</v>
      </c>
      <c r="G24" s="35"/>
      <c r="H24" s="35"/>
      <c r="I24" s="35"/>
      <c r="J24" s="35"/>
      <c r="K24" s="87"/>
      <c r="L24" s="87"/>
      <c r="M24" s="35"/>
    </row>
    <row r="25" spans="1:13" x14ac:dyDescent="0.3">
      <c r="A25" s="2">
        <v>4</v>
      </c>
      <c r="B25" s="2">
        <v>1</v>
      </c>
      <c r="C25" s="2">
        <v>0</v>
      </c>
      <c r="D25" s="2">
        <v>3</v>
      </c>
      <c r="E25" s="68">
        <f t="shared" si="0"/>
        <v>-0.96050995024875352</v>
      </c>
      <c r="G25" s="35"/>
      <c r="H25" s="35"/>
      <c r="I25" s="35"/>
      <c r="J25" s="35"/>
      <c r="K25" s="87"/>
      <c r="L25" s="87"/>
      <c r="M25" s="35"/>
    </row>
    <row r="26" spans="1:13" x14ac:dyDescent="0.3">
      <c r="A26" s="2">
        <v>8</v>
      </c>
      <c r="B26" s="2">
        <v>1</v>
      </c>
      <c r="C26" s="2">
        <v>0</v>
      </c>
      <c r="D26" s="2">
        <v>5</v>
      </c>
      <c r="E26" s="68">
        <f t="shared" si="0"/>
        <v>1.7026326699834184</v>
      </c>
    </row>
    <row r="27" spans="1:13" x14ac:dyDescent="0.3">
      <c r="A27" s="2">
        <v>8</v>
      </c>
      <c r="B27" s="2">
        <v>1</v>
      </c>
      <c r="C27" s="2">
        <v>0</v>
      </c>
      <c r="D27" s="2">
        <v>8</v>
      </c>
      <c r="E27" s="68">
        <f t="shared" si="0"/>
        <v>-0.3026533996683245</v>
      </c>
    </row>
    <row r="28" spans="1:13" x14ac:dyDescent="0.3">
      <c r="A28" s="2">
        <v>5</v>
      </c>
      <c r="B28" s="2">
        <v>1</v>
      </c>
      <c r="C28" s="2">
        <v>0</v>
      </c>
      <c r="D28" s="2">
        <v>6</v>
      </c>
      <c r="E28" s="68">
        <f t="shared" si="0"/>
        <v>-1.9657960199004965</v>
      </c>
    </row>
    <row r="29" spans="1:13" x14ac:dyDescent="0.3">
      <c r="A29" s="2">
        <v>3</v>
      </c>
      <c r="B29" s="2">
        <v>1</v>
      </c>
      <c r="C29" s="2">
        <v>0</v>
      </c>
      <c r="D29" s="2">
        <v>2</v>
      </c>
      <c r="E29" s="68">
        <f t="shared" si="0"/>
        <v>-1.2920812603648395</v>
      </c>
    </row>
    <row r="30" spans="1:13" x14ac:dyDescent="0.3">
      <c r="A30" s="2">
        <v>6</v>
      </c>
      <c r="B30" s="2">
        <v>1</v>
      </c>
      <c r="C30" s="2">
        <v>0</v>
      </c>
      <c r="D30" s="2">
        <v>5</v>
      </c>
      <c r="E30" s="68">
        <f t="shared" si="0"/>
        <v>-0.29736733001658155</v>
      </c>
    </row>
    <row r="31" spans="1:13" x14ac:dyDescent="0.3">
      <c r="A31" s="2">
        <v>3</v>
      </c>
      <c r="B31" s="2">
        <v>1</v>
      </c>
      <c r="C31" s="2">
        <v>0</v>
      </c>
      <c r="D31" s="2">
        <v>3</v>
      </c>
      <c r="E31" s="68">
        <f t="shared" si="0"/>
        <v>-1.9605099502487535</v>
      </c>
    </row>
    <row r="32" spans="1:13" x14ac:dyDescent="0.3">
      <c r="A32" s="2">
        <v>7</v>
      </c>
      <c r="B32" s="2">
        <v>1</v>
      </c>
      <c r="C32" s="2">
        <v>0</v>
      </c>
      <c r="D32" s="2">
        <v>7</v>
      </c>
      <c r="E32" s="68">
        <f t="shared" si="0"/>
        <v>-0.63422470978441048</v>
      </c>
    </row>
    <row r="33" spans="1:5" x14ac:dyDescent="0.3">
      <c r="A33" s="2">
        <v>7</v>
      </c>
      <c r="B33" s="2">
        <v>1</v>
      </c>
      <c r="C33" s="2">
        <v>0</v>
      </c>
      <c r="D33" s="2">
        <v>5</v>
      </c>
      <c r="E33" s="68">
        <f t="shared" si="0"/>
        <v>0.70263266998341845</v>
      </c>
    </row>
    <row r="34" spans="1:5" x14ac:dyDescent="0.3">
      <c r="A34" s="2">
        <v>5</v>
      </c>
      <c r="B34" s="2">
        <v>1</v>
      </c>
      <c r="C34" s="2">
        <v>0</v>
      </c>
      <c r="D34" s="2">
        <v>4</v>
      </c>
      <c r="E34" s="68">
        <f t="shared" si="0"/>
        <v>-0.62893864013266754</v>
      </c>
    </row>
    <row r="35" spans="1:5" x14ac:dyDescent="0.3">
      <c r="A35" s="2">
        <v>8</v>
      </c>
      <c r="B35" s="2">
        <v>1</v>
      </c>
      <c r="C35" s="2">
        <v>0</v>
      </c>
      <c r="D35" s="2">
        <v>6</v>
      </c>
      <c r="E35" s="68">
        <f t="shared" si="0"/>
        <v>1.0342039800995035</v>
      </c>
    </row>
    <row r="36" spans="1:5" x14ac:dyDescent="0.3">
      <c r="A36" s="2">
        <v>7</v>
      </c>
      <c r="B36" s="2">
        <v>1</v>
      </c>
      <c r="C36" s="2">
        <v>0</v>
      </c>
      <c r="D36" s="2">
        <v>7</v>
      </c>
      <c r="E36" s="68">
        <f t="shared" si="0"/>
        <v>-0.63422470978441048</v>
      </c>
    </row>
    <row r="37" spans="1:5" x14ac:dyDescent="0.3">
      <c r="A37" s="2">
        <v>5</v>
      </c>
      <c r="B37" s="2">
        <v>1</v>
      </c>
      <c r="C37" s="2">
        <v>0</v>
      </c>
      <c r="D37" s="2">
        <v>7</v>
      </c>
      <c r="E37" s="68">
        <f t="shared" si="0"/>
        <v>-2.6342247097844105</v>
      </c>
    </row>
    <row r="38" spans="1:5" x14ac:dyDescent="0.3">
      <c r="A38" s="2">
        <v>6</v>
      </c>
      <c r="B38" s="2">
        <v>1</v>
      </c>
      <c r="C38" s="2">
        <v>0</v>
      </c>
      <c r="D38" s="2">
        <v>5</v>
      </c>
      <c r="E38" s="68">
        <f t="shared" si="0"/>
        <v>-0.29736733001658155</v>
      </c>
    </row>
    <row r="39" spans="1:5" x14ac:dyDescent="0.3">
      <c r="A39" s="2">
        <v>9</v>
      </c>
      <c r="B39" s="2">
        <v>1</v>
      </c>
      <c r="C39" s="2">
        <v>0</v>
      </c>
      <c r="D39" s="2">
        <v>6</v>
      </c>
      <c r="E39" s="68">
        <f t="shared" si="0"/>
        <v>2.0342039800995035</v>
      </c>
    </row>
    <row r="40" spans="1:5" x14ac:dyDescent="0.3">
      <c r="A40" s="2">
        <v>7</v>
      </c>
      <c r="B40" s="2">
        <v>1</v>
      </c>
      <c r="C40" s="2">
        <v>0</v>
      </c>
      <c r="D40" s="2">
        <v>4</v>
      </c>
      <c r="E40" s="68">
        <f t="shared" si="0"/>
        <v>1.3710613598673325</v>
      </c>
    </row>
    <row r="41" spans="1:5" x14ac:dyDescent="0.3">
      <c r="A41" s="2">
        <v>8</v>
      </c>
      <c r="B41" s="2">
        <v>1</v>
      </c>
      <c r="C41" s="2">
        <v>0</v>
      </c>
      <c r="D41" s="2">
        <v>5</v>
      </c>
      <c r="E41" s="68">
        <f t="shared" si="0"/>
        <v>1.7026326699834184</v>
      </c>
    </row>
    <row r="42" spans="1:5" x14ac:dyDescent="0.3">
      <c r="A42" s="2">
        <v>7</v>
      </c>
      <c r="B42" s="2">
        <v>1</v>
      </c>
      <c r="C42" s="2">
        <v>0</v>
      </c>
      <c r="D42" s="2">
        <v>6</v>
      </c>
      <c r="E42" s="68">
        <f t="shared" si="0"/>
        <v>3.4203980099503539E-2</v>
      </c>
    </row>
    <row r="43" spans="1:5" x14ac:dyDescent="0.3">
      <c r="A43" s="2">
        <v>5</v>
      </c>
      <c r="B43" s="2">
        <v>1</v>
      </c>
      <c r="C43" s="2">
        <v>0</v>
      </c>
      <c r="D43" s="2">
        <v>4</v>
      </c>
      <c r="E43" s="68">
        <f t="shared" si="0"/>
        <v>-0.62893864013266754</v>
      </c>
    </row>
    <row r="44" spans="1:5" x14ac:dyDescent="0.3">
      <c r="A44" s="2">
        <v>6</v>
      </c>
      <c r="B44" s="2">
        <v>1</v>
      </c>
      <c r="C44" s="2">
        <v>0</v>
      </c>
      <c r="D44" s="2">
        <v>5</v>
      </c>
      <c r="E44" s="68">
        <f t="shared" si="0"/>
        <v>-0.29736733001658155</v>
      </c>
    </row>
    <row r="45" spans="1:5" x14ac:dyDescent="0.3">
      <c r="A45" s="2">
        <v>7</v>
      </c>
      <c r="B45" s="2">
        <v>1</v>
      </c>
      <c r="C45" s="2">
        <v>0</v>
      </c>
      <c r="D45" s="2">
        <v>6</v>
      </c>
      <c r="E45" s="68">
        <f t="shared" si="0"/>
        <v>3.4203980099503539E-2</v>
      </c>
    </row>
    <row r="46" spans="1:5" x14ac:dyDescent="0.3">
      <c r="A46" s="2">
        <v>5</v>
      </c>
      <c r="B46" s="2">
        <v>1</v>
      </c>
      <c r="C46" s="2">
        <v>0</v>
      </c>
      <c r="D46" s="2">
        <v>4</v>
      </c>
      <c r="E46" s="68">
        <f t="shared" si="0"/>
        <v>-0.62893864013266754</v>
      </c>
    </row>
    <row r="47" spans="1:5" x14ac:dyDescent="0.3">
      <c r="A47" s="2">
        <v>6</v>
      </c>
      <c r="B47" s="2">
        <v>1</v>
      </c>
      <c r="C47" s="2">
        <v>0</v>
      </c>
      <c r="D47" s="2">
        <v>5</v>
      </c>
      <c r="E47" s="68">
        <f t="shared" si="0"/>
        <v>-0.29736733001658155</v>
      </c>
    </row>
    <row r="48" spans="1:5" x14ac:dyDescent="0.3">
      <c r="A48" s="2">
        <v>7</v>
      </c>
      <c r="B48" s="2">
        <v>1</v>
      </c>
      <c r="C48" s="2">
        <v>0</v>
      </c>
      <c r="D48" s="2">
        <v>6</v>
      </c>
      <c r="E48" s="68">
        <f t="shared" si="0"/>
        <v>3.4203980099503539E-2</v>
      </c>
    </row>
    <row r="49" spans="1:7" x14ac:dyDescent="0.3">
      <c r="A49" s="2">
        <v>7</v>
      </c>
      <c r="B49" s="2">
        <v>1</v>
      </c>
      <c r="C49" s="2">
        <v>0</v>
      </c>
      <c r="D49" s="2">
        <v>5</v>
      </c>
      <c r="E49" s="68">
        <f t="shared" si="0"/>
        <v>0.70263266998341845</v>
      </c>
    </row>
    <row r="50" spans="1:7" x14ac:dyDescent="0.3">
      <c r="A50" s="2">
        <v>10</v>
      </c>
      <c r="B50" s="2">
        <v>1</v>
      </c>
      <c r="C50" s="2">
        <v>0</v>
      </c>
      <c r="D50" s="2">
        <v>9</v>
      </c>
      <c r="E50" s="68">
        <f t="shared" si="0"/>
        <v>1.0289179104477615</v>
      </c>
    </row>
    <row r="51" spans="1:7" x14ac:dyDescent="0.3">
      <c r="A51" s="2">
        <v>5</v>
      </c>
      <c r="B51" s="2">
        <v>1</v>
      </c>
      <c r="C51" s="2">
        <v>0</v>
      </c>
      <c r="D51" s="2">
        <v>2</v>
      </c>
      <c r="E51" s="68">
        <f t="shared" si="0"/>
        <v>0.7079187396351605</v>
      </c>
    </row>
    <row r="52" spans="1:7" x14ac:dyDescent="0.3">
      <c r="A52" s="2">
        <v>6</v>
      </c>
      <c r="B52" s="2">
        <v>1</v>
      </c>
      <c r="C52" s="2">
        <v>0</v>
      </c>
      <c r="D52" s="2">
        <v>6</v>
      </c>
      <c r="E52" s="68">
        <f t="shared" si="0"/>
        <v>-0.96579601990049646</v>
      </c>
    </row>
    <row r="53" spans="1:7" x14ac:dyDescent="0.3">
      <c r="A53" s="2">
        <v>5</v>
      </c>
      <c r="B53" s="2">
        <v>1</v>
      </c>
      <c r="C53" s="2">
        <v>0</v>
      </c>
      <c r="D53" s="2">
        <v>5</v>
      </c>
      <c r="E53" s="68">
        <f t="shared" si="0"/>
        <v>-1.2973673300165816</v>
      </c>
    </row>
    <row r="54" spans="1:7" x14ac:dyDescent="0.3">
      <c r="A54" s="2">
        <v>3</v>
      </c>
      <c r="B54" s="2">
        <v>1</v>
      </c>
      <c r="C54" s="2">
        <v>0</v>
      </c>
      <c r="D54" s="2">
        <v>2</v>
      </c>
      <c r="E54" s="68">
        <f t="shared" si="0"/>
        <v>-1.2920812603648395</v>
      </c>
    </row>
    <row r="55" spans="1:7" x14ac:dyDescent="0.3">
      <c r="A55" s="2">
        <v>5</v>
      </c>
      <c r="B55" s="2">
        <v>1</v>
      </c>
      <c r="C55" s="2">
        <v>0</v>
      </c>
      <c r="D55" s="2">
        <v>3</v>
      </c>
      <c r="E55" s="68">
        <f t="shared" si="0"/>
        <v>3.9490049751246481E-2</v>
      </c>
    </row>
    <row r="56" spans="1:7" x14ac:dyDescent="0.3">
      <c r="A56" s="2">
        <v>4</v>
      </c>
      <c r="B56" s="2">
        <v>1</v>
      </c>
      <c r="C56" s="2">
        <v>0</v>
      </c>
      <c r="D56" s="2">
        <v>5</v>
      </c>
      <c r="E56" s="68">
        <f t="shared" si="0"/>
        <v>-2.2973673300165816</v>
      </c>
    </row>
    <row r="57" spans="1:7" x14ac:dyDescent="0.3">
      <c r="A57" s="2">
        <v>6</v>
      </c>
      <c r="B57" s="2">
        <v>1</v>
      </c>
      <c r="C57" s="2">
        <v>0</v>
      </c>
      <c r="D57" s="2">
        <v>5</v>
      </c>
      <c r="E57" s="68">
        <f t="shared" si="0"/>
        <v>-0.29736733001658155</v>
      </c>
    </row>
    <row r="58" spans="1:7" x14ac:dyDescent="0.3">
      <c r="A58" s="2">
        <v>5</v>
      </c>
      <c r="B58" s="2">
        <v>1</v>
      </c>
      <c r="C58" s="2">
        <v>0</v>
      </c>
      <c r="D58" s="2">
        <v>4</v>
      </c>
      <c r="E58" s="68">
        <f t="shared" si="0"/>
        <v>-0.62893864013266754</v>
      </c>
    </row>
    <row r="59" spans="1:7" x14ac:dyDescent="0.3">
      <c r="A59" s="2">
        <v>9</v>
      </c>
      <c r="B59" s="2">
        <v>1</v>
      </c>
      <c r="C59" s="2">
        <v>0</v>
      </c>
      <c r="D59" s="2">
        <v>4</v>
      </c>
      <c r="E59" s="68">
        <f t="shared" si="0"/>
        <v>3.3710613598673325</v>
      </c>
    </row>
    <row r="60" spans="1:7" x14ac:dyDescent="0.3">
      <c r="A60" s="2">
        <v>8</v>
      </c>
      <c r="B60" s="2">
        <v>1</v>
      </c>
      <c r="C60" s="2">
        <v>0</v>
      </c>
      <c r="D60" s="2">
        <v>6</v>
      </c>
      <c r="E60" s="68">
        <f t="shared" si="0"/>
        <v>1.0342039800995035</v>
      </c>
    </row>
    <row r="61" spans="1:7" x14ac:dyDescent="0.3">
      <c r="A61" s="2">
        <v>6</v>
      </c>
      <c r="B61" s="2">
        <v>1</v>
      </c>
      <c r="C61" s="2">
        <v>0</v>
      </c>
      <c r="D61" s="2">
        <v>4</v>
      </c>
      <c r="E61" s="68">
        <f t="shared" si="0"/>
        <v>0.37106135986733246</v>
      </c>
      <c r="G61" s="102">
        <f>AVERAGE(E6:E61)</f>
        <v>1.8080774972466834E-15</v>
      </c>
    </row>
    <row r="62" spans="1:7" x14ac:dyDescent="0.3">
      <c r="A62" s="2">
        <v>5</v>
      </c>
      <c r="B62" s="2">
        <v>0</v>
      </c>
      <c r="C62" s="2">
        <v>1</v>
      </c>
      <c r="D62" s="2">
        <v>2</v>
      </c>
      <c r="E62" s="68">
        <f t="shared" si="0"/>
        <v>1.4688018242122727</v>
      </c>
    </row>
    <row r="63" spans="1:7" x14ac:dyDescent="0.3">
      <c r="A63" s="2">
        <v>4</v>
      </c>
      <c r="B63" s="2">
        <v>0</v>
      </c>
      <c r="C63" s="2">
        <v>1</v>
      </c>
      <c r="D63" s="2">
        <v>3</v>
      </c>
      <c r="E63" s="68">
        <f t="shared" si="0"/>
        <v>-0.19962686567164134</v>
      </c>
    </row>
    <row r="64" spans="1:7" x14ac:dyDescent="0.3">
      <c r="A64" s="2">
        <v>6</v>
      </c>
      <c r="B64" s="2">
        <v>0</v>
      </c>
      <c r="C64" s="2">
        <v>1</v>
      </c>
      <c r="D64" s="2">
        <v>5</v>
      </c>
      <c r="E64" s="68">
        <f t="shared" si="0"/>
        <v>0.46351575456053062</v>
      </c>
    </row>
    <row r="65" spans="1:5" x14ac:dyDescent="0.3">
      <c r="A65" s="2">
        <v>8</v>
      </c>
      <c r="B65" s="2">
        <v>0</v>
      </c>
      <c r="C65" s="2">
        <v>1</v>
      </c>
      <c r="D65" s="2">
        <v>6</v>
      </c>
      <c r="E65" s="68">
        <f t="shared" si="0"/>
        <v>1.7950870646766166</v>
      </c>
    </row>
    <row r="66" spans="1:5" x14ac:dyDescent="0.3">
      <c r="A66" s="2">
        <v>5</v>
      </c>
      <c r="B66" s="2">
        <v>0</v>
      </c>
      <c r="C66" s="2">
        <v>1</v>
      </c>
      <c r="D66" s="2">
        <v>5</v>
      </c>
      <c r="E66" s="68">
        <f t="shared" si="0"/>
        <v>-0.53648424543946938</v>
      </c>
    </row>
    <row r="67" spans="1:5" x14ac:dyDescent="0.3">
      <c r="A67" s="2">
        <v>6</v>
      </c>
      <c r="B67" s="2">
        <v>0</v>
      </c>
      <c r="C67" s="2">
        <v>1</v>
      </c>
      <c r="D67" s="2">
        <v>4</v>
      </c>
      <c r="E67" s="68">
        <f t="shared" si="0"/>
        <v>1.1319444444444446</v>
      </c>
    </row>
    <row r="68" spans="1:5" x14ac:dyDescent="0.3">
      <c r="A68" s="2">
        <v>6</v>
      </c>
      <c r="B68" s="2">
        <v>0</v>
      </c>
      <c r="C68" s="2">
        <v>1</v>
      </c>
      <c r="D68" s="2">
        <v>6</v>
      </c>
      <c r="E68" s="68">
        <f t="shared" si="0"/>
        <v>-0.20491293532338339</v>
      </c>
    </row>
    <row r="69" spans="1:5" x14ac:dyDescent="0.3">
      <c r="A69" s="2">
        <v>3</v>
      </c>
      <c r="B69" s="2">
        <v>0</v>
      </c>
      <c r="C69" s="2">
        <v>1</v>
      </c>
      <c r="D69" s="2">
        <v>2</v>
      </c>
      <c r="E69" s="68">
        <f t="shared" si="0"/>
        <v>-0.53119817578772732</v>
      </c>
    </row>
    <row r="70" spans="1:5" x14ac:dyDescent="0.3">
      <c r="A70" s="2">
        <v>7</v>
      </c>
      <c r="B70" s="2">
        <v>0</v>
      </c>
      <c r="C70" s="2">
        <v>1</v>
      </c>
      <c r="D70" s="2">
        <v>8</v>
      </c>
      <c r="E70" s="68">
        <f t="shared" si="0"/>
        <v>-0.54177031509121143</v>
      </c>
    </row>
    <row r="71" spans="1:5" x14ac:dyDescent="0.3">
      <c r="A71" s="2">
        <v>8</v>
      </c>
      <c r="B71" s="2">
        <v>0</v>
      </c>
      <c r="C71" s="2">
        <v>1</v>
      </c>
      <c r="D71" s="2">
        <v>9</v>
      </c>
      <c r="E71" s="68">
        <f t="shared" ref="E71:E120" si="1">A71-($I$6*B71+$H$6*C71+$G$6*D71)</f>
        <v>-0.21019900497512545</v>
      </c>
    </row>
    <row r="72" spans="1:5" x14ac:dyDescent="0.3">
      <c r="A72" s="2">
        <v>9</v>
      </c>
      <c r="B72" s="2">
        <v>0</v>
      </c>
      <c r="C72" s="2">
        <v>1</v>
      </c>
      <c r="D72" s="2">
        <v>6</v>
      </c>
      <c r="E72" s="68">
        <f t="shared" si="1"/>
        <v>2.7950870646766166</v>
      </c>
    </row>
    <row r="73" spans="1:5" x14ac:dyDescent="0.3">
      <c r="A73" s="2">
        <v>5</v>
      </c>
      <c r="B73" s="2">
        <v>0</v>
      </c>
      <c r="C73" s="2">
        <v>1</v>
      </c>
      <c r="D73" s="2">
        <v>5</v>
      </c>
      <c r="E73" s="68">
        <f t="shared" si="1"/>
        <v>-0.53648424543946938</v>
      </c>
    </row>
    <row r="74" spans="1:5" x14ac:dyDescent="0.3">
      <c r="A74" s="2">
        <v>6</v>
      </c>
      <c r="B74" s="2">
        <v>0</v>
      </c>
      <c r="C74" s="2">
        <v>1</v>
      </c>
      <c r="D74" s="2">
        <v>5</v>
      </c>
      <c r="E74" s="68">
        <f t="shared" si="1"/>
        <v>0.46351575456053062</v>
      </c>
    </row>
    <row r="75" spans="1:5" x14ac:dyDescent="0.3">
      <c r="A75" s="2">
        <v>2</v>
      </c>
      <c r="B75" s="2">
        <v>0</v>
      </c>
      <c r="C75" s="2">
        <v>1</v>
      </c>
      <c r="D75" s="2">
        <v>3</v>
      </c>
      <c r="E75" s="68">
        <f t="shared" si="1"/>
        <v>-2.1996268656716413</v>
      </c>
    </row>
    <row r="76" spans="1:5" x14ac:dyDescent="0.3">
      <c r="A76" s="2">
        <v>3</v>
      </c>
      <c r="B76" s="2">
        <v>0</v>
      </c>
      <c r="C76" s="2">
        <v>1</v>
      </c>
      <c r="D76" s="2">
        <v>3</v>
      </c>
      <c r="E76" s="68">
        <f t="shared" si="1"/>
        <v>-1.1996268656716413</v>
      </c>
    </row>
    <row r="77" spans="1:5" x14ac:dyDescent="0.3">
      <c r="A77" s="2">
        <v>5</v>
      </c>
      <c r="B77" s="2">
        <v>0</v>
      </c>
      <c r="C77" s="2">
        <v>1</v>
      </c>
      <c r="D77" s="2">
        <v>5</v>
      </c>
      <c r="E77" s="68">
        <f t="shared" si="1"/>
        <v>-0.53648424543946938</v>
      </c>
    </row>
    <row r="78" spans="1:5" x14ac:dyDescent="0.3">
      <c r="A78" s="2">
        <v>8</v>
      </c>
      <c r="B78" s="2">
        <v>0</v>
      </c>
      <c r="C78" s="2">
        <v>1</v>
      </c>
      <c r="D78" s="2">
        <v>4</v>
      </c>
      <c r="E78" s="68">
        <f t="shared" si="1"/>
        <v>3.1319444444444446</v>
      </c>
    </row>
    <row r="79" spans="1:5" x14ac:dyDescent="0.3">
      <c r="A79" s="2">
        <v>5</v>
      </c>
      <c r="B79" s="2">
        <v>0</v>
      </c>
      <c r="C79" s="2">
        <v>1</v>
      </c>
      <c r="D79" s="2">
        <v>6</v>
      </c>
      <c r="E79" s="68">
        <f t="shared" si="1"/>
        <v>-1.2049129353233834</v>
      </c>
    </row>
    <row r="80" spans="1:5" x14ac:dyDescent="0.3">
      <c r="A80" s="2">
        <v>6</v>
      </c>
      <c r="B80" s="2">
        <v>0</v>
      </c>
      <c r="C80" s="2">
        <v>1</v>
      </c>
      <c r="D80" s="2">
        <v>3</v>
      </c>
      <c r="E80" s="68">
        <f t="shared" si="1"/>
        <v>1.8003731343283587</v>
      </c>
    </row>
    <row r="81" spans="1:5" x14ac:dyDescent="0.3">
      <c r="A81" s="2">
        <v>2</v>
      </c>
      <c r="B81" s="2">
        <v>0</v>
      </c>
      <c r="C81" s="2">
        <v>1</v>
      </c>
      <c r="D81" s="2">
        <v>2</v>
      </c>
      <c r="E81" s="68">
        <f t="shared" si="1"/>
        <v>-1.5311981757877273</v>
      </c>
    </row>
    <row r="82" spans="1:5" x14ac:dyDescent="0.3">
      <c r="A82" s="2">
        <v>3</v>
      </c>
      <c r="B82" s="2">
        <v>0</v>
      </c>
      <c r="C82" s="2">
        <v>1</v>
      </c>
      <c r="D82" s="2">
        <v>3</v>
      </c>
      <c r="E82" s="68">
        <f t="shared" si="1"/>
        <v>-1.1996268656716413</v>
      </c>
    </row>
    <row r="83" spans="1:5" x14ac:dyDescent="0.3">
      <c r="A83" s="2">
        <v>6</v>
      </c>
      <c r="B83" s="2">
        <v>0</v>
      </c>
      <c r="C83" s="2">
        <v>1</v>
      </c>
      <c r="D83" s="2">
        <v>6</v>
      </c>
      <c r="E83" s="68">
        <f t="shared" si="1"/>
        <v>-0.20491293532338339</v>
      </c>
    </row>
    <row r="84" spans="1:5" x14ac:dyDescent="0.3">
      <c r="A84" s="2">
        <v>7</v>
      </c>
      <c r="B84" s="2">
        <v>0</v>
      </c>
      <c r="C84" s="2">
        <v>1</v>
      </c>
      <c r="D84" s="2">
        <v>8</v>
      </c>
      <c r="E84" s="68">
        <f t="shared" si="1"/>
        <v>-0.54177031509121143</v>
      </c>
    </row>
    <row r="85" spans="1:5" x14ac:dyDescent="0.3">
      <c r="A85" s="2">
        <v>6</v>
      </c>
      <c r="B85" s="2">
        <v>0</v>
      </c>
      <c r="C85" s="2">
        <v>1</v>
      </c>
      <c r="D85" s="2">
        <v>4</v>
      </c>
      <c r="E85" s="68">
        <f t="shared" si="1"/>
        <v>1.1319444444444446</v>
      </c>
    </row>
    <row r="86" spans="1:5" x14ac:dyDescent="0.3">
      <c r="A86" s="2">
        <v>4</v>
      </c>
      <c r="B86" s="2">
        <v>0</v>
      </c>
      <c r="C86" s="2">
        <v>1</v>
      </c>
      <c r="D86" s="2">
        <v>8</v>
      </c>
      <c r="E86" s="68">
        <f t="shared" si="1"/>
        <v>-3.5417703150912114</v>
      </c>
    </row>
    <row r="87" spans="1:5" x14ac:dyDescent="0.3">
      <c r="A87" s="2">
        <v>5</v>
      </c>
      <c r="B87" s="2">
        <v>0</v>
      </c>
      <c r="C87" s="2">
        <v>1</v>
      </c>
      <c r="D87" s="2">
        <v>5</v>
      </c>
      <c r="E87" s="68">
        <f t="shared" si="1"/>
        <v>-0.53648424543946938</v>
      </c>
    </row>
    <row r="88" spans="1:5" x14ac:dyDescent="0.3">
      <c r="A88" s="2">
        <v>6</v>
      </c>
      <c r="B88" s="2">
        <v>0</v>
      </c>
      <c r="C88" s="2">
        <v>1</v>
      </c>
      <c r="D88" s="2">
        <v>7</v>
      </c>
      <c r="E88" s="68">
        <f t="shared" si="1"/>
        <v>-0.87334162520729741</v>
      </c>
    </row>
    <row r="89" spans="1:5" x14ac:dyDescent="0.3">
      <c r="A89" s="2">
        <v>2</v>
      </c>
      <c r="B89" s="2">
        <v>0</v>
      </c>
      <c r="C89" s="2">
        <v>1</v>
      </c>
      <c r="D89" s="2">
        <v>3</v>
      </c>
      <c r="E89" s="68">
        <f t="shared" si="1"/>
        <v>-2.1996268656716413</v>
      </c>
    </row>
    <row r="90" spans="1:5" x14ac:dyDescent="0.3">
      <c r="A90" s="2">
        <v>8</v>
      </c>
      <c r="B90" s="2">
        <v>0</v>
      </c>
      <c r="C90" s="2">
        <v>1</v>
      </c>
      <c r="D90" s="2">
        <v>6</v>
      </c>
      <c r="E90" s="68">
        <f t="shared" si="1"/>
        <v>1.7950870646766166</v>
      </c>
    </row>
    <row r="91" spans="1:5" x14ac:dyDescent="0.3">
      <c r="A91" s="2">
        <v>9</v>
      </c>
      <c r="B91" s="2">
        <v>0</v>
      </c>
      <c r="C91" s="2">
        <v>1</v>
      </c>
      <c r="D91" s="2">
        <v>8</v>
      </c>
      <c r="E91" s="68">
        <f t="shared" si="1"/>
        <v>1.4582296849087886</v>
      </c>
    </row>
    <row r="92" spans="1:5" x14ac:dyDescent="0.3">
      <c r="A92" s="2">
        <v>5</v>
      </c>
      <c r="B92" s="2">
        <v>0</v>
      </c>
      <c r="C92" s="2">
        <v>1</v>
      </c>
      <c r="D92" s="2">
        <v>6</v>
      </c>
      <c r="E92" s="68">
        <f t="shared" si="1"/>
        <v>-1.2049129353233834</v>
      </c>
    </row>
    <row r="93" spans="1:5" x14ac:dyDescent="0.3">
      <c r="A93" s="2">
        <v>8</v>
      </c>
      <c r="B93" s="2">
        <v>0</v>
      </c>
      <c r="C93" s="2">
        <v>1</v>
      </c>
      <c r="D93" s="2">
        <v>5</v>
      </c>
      <c r="E93" s="68">
        <f t="shared" si="1"/>
        <v>2.4635157545605306</v>
      </c>
    </row>
    <row r="94" spans="1:5" x14ac:dyDescent="0.3">
      <c r="A94" s="2">
        <v>7</v>
      </c>
      <c r="B94" s="2">
        <v>0</v>
      </c>
      <c r="C94" s="2">
        <v>1</v>
      </c>
      <c r="D94" s="2">
        <v>4</v>
      </c>
      <c r="E94" s="68">
        <f t="shared" si="1"/>
        <v>2.1319444444444446</v>
      </c>
    </row>
    <row r="95" spans="1:5" x14ac:dyDescent="0.3">
      <c r="A95" s="2">
        <v>7</v>
      </c>
      <c r="B95" s="2">
        <v>0</v>
      </c>
      <c r="C95" s="2">
        <v>1</v>
      </c>
      <c r="D95" s="2">
        <v>6</v>
      </c>
      <c r="E95" s="68">
        <f t="shared" si="1"/>
        <v>0.79508706467661661</v>
      </c>
    </row>
    <row r="96" spans="1:5" x14ac:dyDescent="0.3">
      <c r="A96" s="2">
        <v>8</v>
      </c>
      <c r="B96" s="2">
        <v>0</v>
      </c>
      <c r="C96" s="2">
        <v>1</v>
      </c>
      <c r="D96" s="2">
        <v>7</v>
      </c>
      <c r="E96" s="68">
        <f t="shared" si="1"/>
        <v>1.1266583747927026</v>
      </c>
    </row>
    <row r="97" spans="1:5" x14ac:dyDescent="0.3">
      <c r="A97" s="2">
        <v>9</v>
      </c>
      <c r="B97" s="2">
        <v>0</v>
      </c>
      <c r="C97" s="2">
        <v>1</v>
      </c>
      <c r="D97" s="2">
        <v>7</v>
      </c>
      <c r="E97" s="68">
        <f t="shared" si="1"/>
        <v>2.1266583747927026</v>
      </c>
    </row>
    <row r="98" spans="1:5" x14ac:dyDescent="0.3">
      <c r="A98" s="2">
        <v>6</v>
      </c>
      <c r="B98" s="2">
        <v>0</v>
      </c>
      <c r="C98" s="2">
        <v>1</v>
      </c>
      <c r="D98" s="2">
        <v>5</v>
      </c>
      <c r="E98" s="68">
        <f t="shared" si="1"/>
        <v>0.46351575456053062</v>
      </c>
    </row>
    <row r="99" spans="1:5" x14ac:dyDescent="0.3">
      <c r="A99" s="2">
        <v>5</v>
      </c>
      <c r="B99" s="2">
        <v>0</v>
      </c>
      <c r="C99" s="2">
        <v>1</v>
      </c>
      <c r="D99" s="2">
        <v>6</v>
      </c>
      <c r="E99" s="68">
        <f t="shared" si="1"/>
        <v>-1.2049129353233834</v>
      </c>
    </row>
    <row r="100" spans="1:5" x14ac:dyDescent="0.3">
      <c r="A100" s="2">
        <v>10</v>
      </c>
      <c r="B100" s="2">
        <v>0</v>
      </c>
      <c r="C100" s="2">
        <v>1</v>
      </c>
      <c r="D100" s="2">
        <v>9</v>
      </c>
      <c r="E100" s="68">
        <f t="shared" si="1"/>
        <v>1.7898009950248746</v>
      </c>
    </row>
    <row r="101" spans="1:5" x14ac:dyDescent="0.3">
      <c r="A101" s="2">
        <v>2</v>
      </c>
      <c r="B101" s="2">
        <v>0</v>
      </c>
      <c r="C101" s="2">
        <v>1</v>
      </c>
      <c r="D101" s="2">
        <v>5</v>
      </c>
      <c r="E101" s="68">
        <f t="shared" si="1"/>
        <v>-3.5364842454394694</v>
      </c>
    </row>
    <row r="102" spans="1:5" x14ac:dyDescent="0.3">
      <c r="A102" s="2">
        <v>4</v>
      </c>
      <c r="B102" s="2">
        <v>0</v>
      </c>
      <c r="C102" s="2">
        <v>1</v>
      </c>
      <c r="D102" s="2">
        <v>1</v>
      </c>
      <c r="E102" s="68">
        <f t="shared" si="1"/>
        <v>1.1372305140961871</v>
      </c>
    </row>
    <row r="103" spans="1:5" x14ac:dyDescent="0.3">
      <c r="A103" s="2">
        <v>4</v>
      </c>
      <c r="B103" s="2">
        <v>0</v>
      </c>
      <c r="C103" s="2">
        <v>1</v>
      </c>
      <c r="D103" s="2">
        <v>2</v>
      </c>
      <c r="E103" s="68">
        <f t="shared" si="1"/>
        <v>0.46880182421227268</v>
      </c>
    </row>
    <row r="104" spans="1:5" x14ac:dyDescent="0.3">
      <c r="A104" s="2">
        <v>5</v>
      </c>
      <c r="B104" s="2">
        <v>0</v>
      </c>
      <c r="C104" s="2">
        <v>1</v>
      </c>
      <c r="D104" s="2">
        <v>6</v>
      </c>
      <c r="E104" s="68">
        <f t="shared" si="1"/>
        <v>-1.2049129353233834</v>
      </c>
    </row>
    <row r="105" spans="1:5" x14ac:dyDescent="0.3">
      <c r="A105" s="2">
        <v>6</v>
      </c>
      <c r="B105" s="2">
        <v>0</v>
      </c>
      <c r="C105" s="2">
        <v>1</v>
      </c>
      <c r="D105" s="2">
        <v>5</v>
      </c>
      <c r="E105" s="68">
        <f t="shared" si="1"/>
        <v>0.46351575456053062</v>
      </c>
    </row>
    <row r="106" spans="1:5" x14ac:dyDescent="0.3">
      <c r="A106" s="2">
        <v>3</v>
      </c>
      <c r="B106" s="2">
        <v>0</v>
      </c>
      <c r="C106" s="2">
        <v>1</v>
      </c>
      <c r="D106" s="2">
        <v>2</v>
      </c>
      <c r="E106" s="68">
        <f t="shared" si="1"/>
        <v>-0.53119817578772732</v>
      </c>
    </row>
    <row r="107" spans="1:5" x14ac:dyDescent="0.3">
      <c r="A107" s="2">
        <v>5</v>
      </c>
      <c r="B107" s="2">
        <v>0</v>
      </c>
      <c r="C107" s="2">
        <v>1</v>
      </c>
      <c r="D107" s="2">
        <v>3</v>
      </c>
      <c r="E107" s="68">
        <f t="shared" si="1"/>
        <v>0.80037313432835866</v>
      </c>
    </row>
    <row r="108" spans="1:5" x14ac:dyDescent="0.3">
      <c r="A108" s="2">
        <v>4</v>
      </c>
      <c r="B108" s="2">
        <v>0</v>
      </c>
      <c r="C108" s="2">
        <v>1</v>
      </c>
      <c r="D108" s="2">
        <v>5</v>
      </c>
      <c r="E108" s="68">
        <f t="shared" si="1"/>
        <v>-1.5364842454394694</v>
      </c>
    </row>
    <row r="109" spans="1:5" x14ac:dyDescent="0.3">
      <c r="A109" s="2">
        <v>7</v>
      </c>
      <c r="B109" s="2">
        <v>0</v>
      </c>
      <c r="C109" s="2">
        <v>1</v>
      </c>
      <c r="D109" s="2">
        <v>6</v>
      </c>
      <c r="E109" s="68">
        <f t="shared" si="1"/>
        <v>0.79508706467661661</v>
      </c>
    </row>
    <row r="110" spans="1:5" x14ac:dyDescent="0.3">
      <c r="A110" s="2">
        <v>6</v>
      </c>
      <c r="B110" s="2">
        <v>0</v>
      </c>
      <c r="C110" s="2">
        <v>1</v>
      </c>
      <c r="D110" s="2">
        <v>8</v>
      </c>
      <c r="E110" s="68">
        <f t="shared" si="1"/>
        <v>-1.5417703150912114</v>
      </c>
    </row>
    <row r="111" spans="1:5" x14ac:dyDescent="0.3">
      <c r="A111" s="2">
        <v>5</v>
      </c>
      <c r="B111" s="2">
        <v>0</v>
      </c>
      <c r="C111" s="2">
        <v>1</v>
      </c>
      <c r="D111" s="2">
        <v>5</v>
      </c>
      <c r="E111" s="68">
        <f t="shared" si="1"/>
        <v>-0.53648424543946938</v>
      </c>
    </row>
    <row r="112" spans="1:5" x14ac:dyDescent="0.3">
      <c r="A112" s="2">
        <v>6</v>
      </c>
      <c r="B112" s="2">
        <v>0</v>
      </c>
      <c r="C112" s="2">
        <v>1</v>
      </c>
      <c r="D112" s="2">
        <v>6</v>
      </c>
      <c r="E112" s="68">
        <f t="shared" si="1"/>
        <v>-0.20491293532338339</v>
      </c>
    </row>
    <row r="113" spans="1:7" x14ac:dyDescent="0.3">
      <c r="A113" s="2">
        <v>5</v>
      </c>
      <c r="B113" s="2">
        <v>0</v>
      </c>
      <c r="C113" s="2">
        <v>1</v>
      </c>
      <c r="D113" s="2">
        <v>6</v>
      </c>
      <c r="E113" s="68">
        <f t="shared" si="1"/>
        <v>-1.2049129353233834</v>
      </c>
    </row>
    <row r="114" spans="1:7" x14ac:dyDescent="0.3">
      <c r="A114" s="2">
        <v>6</v>
      </c>
      <c r="B114" s="2">
        <v>0</v>
      </c>
      <c r="C114" s="2">
        <v>1</v>
      </c>
      <c r="D114" s="2">
        <v>5</v>
      </c>
      <c r="E114" s="68">
        <f t="shared" si="1"/>
        <v>0.46351575456053062</v>
      </c>
    </row>
    <row r="115" spans="1:7" x14ac:dyDescent="0.3">
      <c r="A115" s="2">
        <v>4</v>
      </c>
      <c r="B115" s="2">
        <v>0</v>
      </c>
      <c r="C115" s="2">
        <v>1</v>
      </c>
      <c r="D115" s="2">
        <v>3</v>
      </c>
      <c r="E115" s="68">
        <f t="shared" si="1"/>
        <v>-0.19962686567164134</v>
      </c>
    </row>
    <row r="116" spans="1:7" x14ac:dyDescent="0.3">
      <c r="A116" s="2">
        <v>4</v>
      </c>
      <c r="B116" s="2">
        <v>0</v>
      </c>
      <c r="C116" s="2">
        <v>1</v>
      </c>
      <c r="D116" s="2">
        <v>5</v>
      </c>
      <c r="E116" s="68">
        <f t="shared" si="1"/>
        <v>-1.5364842454394694</v>
      </c>
    </row>
    <row r="117" spans="1:7" x14ac:dyDescent="0.3">
      <c r="A117" s="2">
        <v>5</v>
      </c>
      <c r="B117" s="2">
        <v>0</v>
      </c>
      <c r="C117" s="2">
        <v>1</v>
      </c>
      <c r="D117" s="2">
        <v>9</v>
      </c>
      <c r="E117" s="68">
        <f t="shared" si="1"/>
        <v>-3.2101990049751254</v>
      </c>
    </row>
    <row r="118" spans="1:7" x14ac:dyDescent="0.3">
      <c r="A118" s="2">
        <v>6</v>
      </c>
      <c r="B118" s="2">
        <v>0</v>
      </c>
      <c r="C118" s="2">
        <v>1</v>
      </c>
      <c r="D118" s="2">
        <v>5</v>
      </c>
      <c r="E118" s="68">
        <f t="shared" si="1"/>
        <v>0.46351575456053062</v>
      </c>
    </row>
    <row r="119" spans="1:7" x14ac:dyDescent="0.3">
      <c r="A119" s="2">
        <v>7</v>
      </c>
      <c r="B119" s="2">
        <v>0</v>
      </c>
      <c r="C119" s="2">
        <v>1</v>
      </c>
      <c r="D119" s="2">
        <v>6</v>
      </c>
      <c r="E119" s="68">
        <f t="shared" si="1"/>
        <v>0.79508706467661661</v>
      </c>
    </row>
    <row r="120" spans="1:7" x14ac:dyDescent="0.3">
      <c r="A120" s="2">
        <v>8</v>
      </c>
      <c r="B120" s="2">
        <v>0</v>
      </c>
      <c r="C120" s="2">
        <v>1</v>
      </c>
      <c r="D120" s="2">
        <v>5</v>
      </c>
      <c r="E120" s="68">
        <f t="shared" si="1"/>
        <v>2.4635157545605306</v>
      </c>
      <c r="G120" s="102">
        <f>AVERAGE(E62:E120)</f>
        <v>-9.032322912204664E-17</v>
      </c>
    </row>
  </sheetData>
  <mergeCells count="3">
    <mergeCell ref="H22:I22"/>
    <mergeCell ref="K23:L23"/>
    <mergeCell ref="K24:L2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E553E-1B19-453E-9BB8-DA7C0DD08B85}">
  <dimension ref="A1:L121"/>
  <sheetViews>
    <sheetView zoomScale="90" zoomScaleNormal="90" workbookViewId="0">
      <selection activeCell="F14" sqref="F14"/>
    </sheetView>
  </sheetViews>
  <sheetFormatPr baseColWidth="10" defaultRowHeight="14.4" x14ac:dyDescent="0.3"/>
  <cols>
    <col min="1" max="1" width="16.33203125" style="1" customWidth="1"/>
    <col min="2" max="2" width="16.5546875" style="1" customWidth="1"/>
    <col min="3" max="3" width="15.88671875" style="1" customWidth="1"/>
    <col min="4" max="4" width="22.33203125" customWidth="1"/>
    <col min="5" max="5" width="3.77734375" style="90" customWidth="1"/>
    <col min="6" max="6" width="11" customWidth="1"/>
    <col min="7" max="7" width="11.21875" customWidth="1"/>
    <col min="8" max="8" width="10" customWidth="1"/>
    <col min="9" max="9" width="22" customWidth="1"/>
    <col min="10" max="10" width="11.88671875" customWidth="1"/>
    <col min="16" max="16" width="17.109375" customWidth="1"/>
  </cols>
  <sheetData>
    <row r="1" spans="1:12" ht="15.6" x14ac:dyDescent="0.3">
      <c r="A1" s="31" t="s">
        <v>135</v>
      </c>
    </row>
    <row r="2" spans="1:12" ht="15.6" x14ac:dyDescent="0.3">
      <c r="A2" s="31" t="s">
        <v>136</v>
      </c>
      <c r="F2" s="41" t="s">
        <v>52</v>
      </c>
      <c r="G2" s="35" t="s">
        <v>99</v>
      </c>
      <c r="H2" s="35"/>
      <c r="I2" s="35"/>
      <c r="J2" s="35"/>
      <c r="K2" s="35"/>
      <c r="L2" s="35"/>
    </row>
    <row r="3" spans="1:12" ht="15.6" x14ac:dyDescent="0.3">
      <c r="A3" s="31"/>
      <c r="F3" s="41"/>
      <c r="G3" s="35"/>
      <c r="H3" s="35"/>
      <c r="I3" s="35"/>
      <c r="J3" s="35"/>
      <c r="K3" s="35"/>
      <c r="L3" s="35"/>
    </row>
    <row r="4" spans="1:12" s="49" customFormat="1" ht="15.6" x14ac:dyDescent="0.3">
      <c r="A4" s="49" t="s">
        <v>98</v>
      </c>
      <c r="E4" s="103"/>
    </row>
    <row r="5" spans="1:12" x14ac:dyDescent="0.3">
      <c r="F5" s="35"/>
      <c r="G5" s="35"/>
      <c r="H5" s="35"/>
      <c r="I5" s="35"/>
      <c r="J5" s="35"/>
      <c r="K5" s="35"/>
      <c r="L5" s="35"/>
    </row>
    <row r="6" spans="1:12" ht="28.8" x14ac:dyDescent="0.3">
      <c r="A6" s="32" t="s">
        <v>39</v>
      </c>
      <c r="B6" s="32" t="s">
        <v>40</v>
      </c>
      <c r="C6" s="32" t="s">
        <v>96</v>
      </c>
      <c r="D6" s="101" t="s">
        <v>100</v>
      </c>
      <c r="E6" s="100"/>
      <c r="F6" s="35"/>
      <c r="G6" s="35"/>
      <c r="H6" s="35"/>
      <c r="I6" s="35"/>
      <c r="J6" s="35"/>
      <c r="K6" s="35"/>
      <c r="L6" s="35"/>
    </row>
    <row r="7" spans="1:12" x14ac:dyDescent="0.3">
      <c r="A7" s="2">
        <v>5</v>
      </c>
      <c r="B7" s="2">
        <v>1</v>
      </c>
      <c r="C7" s="19">
        <v>-1.1428571428571432</v>
      </c>
      <c r="D7" s="68">
        <f>A7-($H$7+$G$7*B7+$F$7*C7)</f>
        <v>-0.6289386401326702</v>
      </c>
      <c r="F7" s="53">
        <f t="array" ref="F7:H11">LINEST(A7:A121,B7:C121,TRUE,TRUE)</f>
        <v>0.66842868988391391</v>
      </c>
      <c r="G7" s="54">
        <v>0.7657384987893463</v>
      </c>
      <c r="H7" s="54">
        <v>5.6271186440677967</v>
      </c>
      <c r="I7" s="35"/>
      <c r="J7" s="37" t="s">
        <v>56</v>
      </c>
      <c r="K7" s="37">
        <f>F7</f>
        <v>0.66842868988391391</v>
      </c>
      <c r="L7" s="35"/>
    </row>
    <row r="8" spans="1:12" x14ac:dyDescent="0.3">
      <c r="A8" s="2">
        <v>10</v>
      </c>
      <c r="B8" s="2">
        <v>1</v>
      </c>
      <c r="C8" s="19">
        <v>-0.14285714285714324</v>
      </c>
      <c r="D8" s="68">
        <f t="shared" ref="D8:D71" si="0">A8-($H$7+$G$7*B8+$F$7*C8)</f>
        <v>3.7026326699834158</v>
      </c>
      <c r="F8" s="53">
        <v>7.636929188309162E-2</v>
      </c>
      <c r="G8" s="54">
        <v>0.27545539163829219</v>
      </c>
      <c r="H8" s="54">
        <v>0.19221902534045285</v>
      </c>
      <c r="I8" s="35"/>
      <c r="J8" s="56" t="s">
        <v>41</v>
      </c>
      <c r="K8" s="56">
        <f>G7</f>
        <v>0.7657384987893463</v>
      </c>
      <c r="L8" s="57" t="s">
        <v>101</v>
      </c>
    </row>
    <row r="9" spans="1:12" x14ac:dyDescent="0.3">
      <c r="A9" s="2">
        <v>2</v>
      </c>
      <c r="B9" s="2">
        <v>1</v>
      </c>
      <c r="C9" s="19">
        <v>-3.1428571428571432</v>
      </c>
      <c r="D9" s="68">
        <f t="shared" si="0"/>
        <v>-2.2920812603648422</v>
      </c>
      <c r="F9" s="53">
        <v>0.42954813161606281</v>
      </c>
      <c r="G9" s="54">
        <v>1.4764623491532685</v>
      </c>
      <c r="H9" s="54" t="e">
        <v>#N/A</v>
      </c>
      <c r="I9" s="35"/>
      <c r="J9" s="48" t="s">
        <v>42</v>
      </c>
      <c r="K9" s="48">
        <f>H7</f>
        <v>5.6271186440677967</v>
      </c>
      <c r="L9" s="60" t="s">
        <v>82</v>
      </c>
    </row>
    <row r="10" spans="1:12" x14ac:dyDescent="0.3">
      <c r="A10" s="2">
        <v>8</v>
      </c>
      <c r="B10" s="2">
        <v>1</v>
      </c>
      <c r="C10" s="19">
        <v>0.85714285714285676</v>
      </c>
      <c r="D10" s="68">
        <f t="shared" si="0"/>
        <v>1.0342039800995018</v>
      </c>
      <c r="F10" s="53">
        <v>42.16779136624676</v>
      </c>
      <c r="G10" s="54">
        <v>112</v>
      </c>
      <c r="H10" s="54" t="e">
        <v>#N/A</v>
      </c>
      <c r="I10" s="35"/>
      <c r="J10" s="37" t="s">
        <v>57</v>
      </c>
      <c r="K10" s="37">
        <f>F8</f>
        <v>7.636929188309162E-2</v>
      </c>
      <c r="L10" s="35"/>
    </row>
    <row r="11" spans="1:12" x14ac:dyDescent="0.3">
      <c r="A11" s="2">
        <v>7</v>
      </c>
      <c r="B11" s="2">
        <v>1</v>
      </c>
      <c r="C11" s="19">
        <v>-0.14285714285714324</v>
      </c>
      <c r="D11" s="68">
        <f t="shared" si="0"/>
        <v>0.70263266998341578</v>
      </c>
      <c r="F11" s="53">
        <v>183.84660033167489</v>
      </c>
      <c r="G11" s="54">
        <v>244.15339966832511</v>
      </c>
      <c r="H11" s="54" t="e">
        <v>#N/A</v>
      </c>
      <c r="I11" s="35"/>
      <c r="J11" s="37" t="s">
        <v>43</v>
      </c>
      <c r="K11" s="37">
        <f>G8</f>
        <v>0.27545539163829219</v>
      </c>
      <c r="L11" s="35"/>
    </row>
    <row r="12" spans="1:12" x14ac:dyDescent="0.3">
      <c r="A12" s="2">
        <v>7</v>
      </c>
      <c r="B12" s="2">
        <v>1</v>
      </c>
      <c r="C12" s="19">
        <v>0.85714285714285676</v>
      </c>
      <c r="D12" s="68">
        <f t="shared" si="0"/>
        <v>3.4203980099501763E-2</v>
      </c>
      <c r="F12" s="35"/>
      <c r="G12" s="35"/>
      <c r="H12" s="35"/>
      <c r="I12" s="35"/>
      <c r="J12" s="37" t="s">
        <v>44</v>
      </c>
      <c r="K12" s="37">
        <f>H8</f>
        <v>0.19221902534045285</v>
      </c>
      <c r="L12" s="35"/>
    </row>
    <row r="13" spans="1:12" x14ac:dyDescent="0.3">
      <c r="A13" s="2">
        <v>6</v>
      </c>
      <c r="B13" s="2">
        <v>1</v>
      </c>
      <c r="C13" s="19">
        <v>-0.14285714285714324</v>
      </c>
      <c r="D13" s="68">
        <f t="shared" si="0"/>
        <v>-0.29736733001658422</v>
      </c>
      <c r="F13" s="35"/>
      <c r="G13" s="35"/>
      <c r="H13" s="35"/>
      <c r="I13" s="35"/>
      <c r="J13" s="37" t="s">
        <v>45</v>
      </c>
      <c r="K13" s="37">
        <f>F9</f>
        <v>0.42954813161606281</v>
      </c>
      <c r="L13" s="35"/>
    </row>
    <row r="14" spans="1:12" x14ac:dyDescent="0.3">
      <c r="A14" s="2">
        <v>4</v>
      </c>
      <c r="B14" s="2">
        <v>1</v>
      </c>
      <c r="C14" s="19">
        <v>-3.1428571428571432</v>
      </c>
      <c r="D14" s="68">
        <f t="shared" si="0"/>
        <v>-0.29208126036484217</v>
      </c>
      <c r="H14" s="35"/>
      <c r="I14" s="35"/>
      <c r="J14" s="42" t="s">
        <v>12</v>
      </c>
      <c r="K14" s="42">
        <f>G9</f>
        <v>1.4764623491532685</v>
      </c>
      <c r="L14" s="43" t="s">
        <v>94</v>
      </c>
    </row>
    <row r="15" spans="1:12" x14ac:dyDescent="0.3">
      <c r="A15" s="2">
        <v>8</v>
      </c>
      <c r="B15" s="2">
        <v>1</v>
      </c>
      <c r="C15" s="19">
        <v>2.8571428571428568</v>
      </c>
      <c r="D15" s="68">
        <f t="shared" si="0"/>
        <v>-0.30265339966832627</v>
      </c>
      <c r="H15" s="35"/>
      <c r="I15" s="35"/>
      <c r="J15" s="37" t="s">
        <v>46</v>
      </c>
      <c r="K15" s="37">
        <f>F10</f>
        <v>42.16779136624676</v>
      </c>
      <c r="L15" s="35"/>
    </row>
    <row r="16" spans="1:12" x14ac:dyDescent="0.3">
      <c r="A16" s="2">
        <v>10</v>
      </c>
      <c r="B16" s="2">
        <v>1</v>
      </c>
      <c r="C16" s="19">
        <v>3.8571428571428568</v>
      </c>
      <c r="D16" s="68">
        <f t="shared" si="0"/>
        <v>1.0289179104477597</v>
      </c>
      <c r="F16" s="35"/>
      <c r="G16" s="35"/>
      <c r="H16" s="35"/>
      <c r="I16" s="35"/>
      <c r="J16" s="37" t="s">
        <v>47</v>
      </c>
      <c r="K16" s="37">
        <f>G10</f>
        <v>112</v>
      </c>
      <c r="L16" s="35"/>
    </row>
    <row r="17" spans="1:12" x14ac:dyDescent="0.3">
      <c r="A17" s="2">
        <v>6</v>
      </c>
      <c r="B17" s="2">
        <v>1</v>
      </c>
      <c r="C17" s="19">
        <v>-0.14285714285714324</v>
      </c>
      <c r="D17" s="68">
        <f t="shared" si="0"/>
        <v>-0.29736733001658422</v>
      </c>
      <c r="F17" s="35"/>
      <c r="G17" s="35"/>
      <c r="H17" s="35"/>
      <c r="I17" s="35"/>
      <c r="J17" s="37" t="s">
        <v>58</v>
      </c>
      <c r="K17" s="37">
        <f>F11</f>
        <v>183.84660033167489</v>
      </c>
      <c r="L17" s="35"/>
    </row>
    <row r="18" spans="1:12" x14ac:dyDescent="0.3">
      <c r="A18" s="2">
        <v>7</v>
      </c>
      <c r="B18" s="2">
        <v>1</v>
      </c>
      <c r="C18" s="19">
        <v>2.8571428571428568</v>
      </c>
      <c r="D18" s="68">
        <f t="shared" si="0"/>
        <v>-1.3026533996683263</v>
      </c>
      <c r="F18" s="35"/>
      <c r="G18" s="35"/>
      <c r="H18" s="35"/>
      <c r="I18" s="35"/>
      <c r="J18" s="37" t="s">
        <v>49</v>
      </c>
      <c r="K18" s="37">
        <f>G11</f>
        <v>244.15339966832511</v>
      </c>
      <c r="L18" s="35"/>
    </row>
    <row r="19" spans="1:12" x14ac:dyDescent="0.3">
      <c r="A19" s="2">
        <v>7</v>
      </c>
      <c r="B19" s="2">
        <v>1</v>
      </c>
      <c r="C19" s="19">
        <v>2.8571428571428568</v>
      </c>
      <c r="D19" s="68">
        <f t="shared" si="0"/>
        <v>-1.3026533996683263</v>
      </c>
      <c r="F19" s="35"/>
      <c r="G19" s="35"/>
      <c r="H19" s="35"/>
      <c r="I19" s="35"/>
      <c r="J19" s="35"/>
      <c r="K19" s="35"/>
      <c r="L19" s="35"/>
    </row>
    <row r="20" spans="1:12" x14ac:dyDescent="0.3">
      <c r="A20" s="2">
        <v>8</v>
      </c>
      <c r="B20" s="2">
        <v>1</v>
      </c>
      <c r="C20" s="19">
        <v>-1.1428571428571432</v>
      </c>
      <c r="D20" s="68">
        <f t="shared" si="0"/>
        <v>2.3710613598673298</v>
      </c>
      <c r="F20" s="35"/>
      <c r="G20" s="35"/>
      <c r="H20" s="35"/>
      <c r="I20" s="35"/>
      <c r="J20" s="35"/>
      <c r="K20" s="35"/>
      <c r="L20" s="35"/>
    </row>
    <row r="21" spans="1:12" x14ac:dyDescent="0.3">
      <c r="A21" s="2">
        <v>10</v>
      </c>
      <c r="B21" s="2">
        <v>1</v>
      </c>
      <c r="C21" s="19">
        <v>0.85714285714285676</v>
      </c>
      <c r="D21" s="68">
        <f t="shared" si="0"/>
        <v>3.0342039800995018</v>
      </c>
      <c r="F21" s="35"/>
      <c r="G21" s="37" t="s">
        <v>77</v>
      </c>
      <c r="H21" s="37"/>
      <c r="I21" s="37">
        <f>K8/K21</f>
        <v>0.40143716305488181</v>
      </c>
      <c r="J21" s="44" t="s">
        <v>60</v>
      </c>
      <c r="K21" s="35">
        <f>'Modèle 2'!J9</f>
        <v>1.9074928015188759</v>
      </c>
      <c r="L21" s="35" t="s">
        <v>61</v>
      </c>
    </row>
    <row r="22" spans="1:12" x14ac:dyDescent="0.3">
      <c r="A22" s="2">
        <v>7</v>
      </c>
      <c r="B22" s="2">
        <v>1</v>
      </c>
      <c r="C22" s="19">
        <v>-0.14285714285714324</v>
      </c>
      <c r="D22" s="68">
        <f t="shared" si="0"/>
        <v>0.70263266998341578</v>
      </c>
      <c r="F22" s="35"/>
      <c r="G22" s="35"/>
      <c r="H22" s="35"/>
      <c r="I22" s="35"/>
      <c r="J22" s="35"/>
      <c r="K22" s="35"/>
      <c r="L22" s="35"/>
    </row>
    <row r="23" spans="1:12" x14ac:dyDescent="0.3">
      <c r="A23" s="2">
        <v>9</v>
      </c>
      <c r="B23" s="2">
        <v>1</v>
      </c>
      <c r="C23" s="19">
        <v>0.85714285714285676</v>
      </c>
      <c r="D23" s="68">
        <f t="shared" si="0"/>
        <v>2.0342039800995018</v>
      </c>
      <c r="F23" s="35"/>
      <c r="G23" s="82" t="s">
        <v>67</v>
      </c>
      <c r="H23" s="82"/>
      <c r="I23" s="35"/>
      <c r="J23" s="35"/>
      <c r="K23" s="35"/>
      <c r="L23" s="35"/>
    </row>
    <row r="24" spans="1:12" ht="15" customHeight="1" x14ac:dyDescent="0.3">
      <c r="A24" s="2">
        <v>3</v>
      </c>
      <c r="B24" s="2">
        <v>1</v>
      </c>
      <c r="C24" s="19">
        <v>-1.1428571428571432</v>
      </c>
      <c r="D24" s="68">
        <f t="shared" si="0"/>
        <v>-2.6289386401326702</v>
      </c>
      <c r="F24" s="35"/>
      <c r="G24" s="40" t="s">
        <v>66</v>
      </c>
      <c r="H24" s="40" t="s">
        <v>65</v>
      </c>
      <c r="I24" s="45" t="s">
        <v>68</v>
      </c>
      <c r="J24" s="83" t="s">
        <v>91</v>
      </c>
      <c r="K24" s="83"/>
      <c r="L24" s="35"/>
    </row>
    <row r="25" spans="1:12" x14ac:dyDescent="0.3">
      <c r="A25" s="2">
        <v>6</v>
      </c>
      <c r="B25" s="2">
        <v>1</v>
      </c>
      <c r="C25" s="19">
        <v>0.85714285714285676</v>
      </c>
      <c r="D25" s="68">
        <f t="shared" si="0"/>
        <v>-0.96579601990049824</v>
      </c>
      <c r="F25" s="51" t="s">
        <v>63</v>
      </c>
      <c r="G25" s="37">
        <f>'Modèle 2'!J20</f>
        <v>6.3928571428571432</v>
      </c>
      <c r="H25" s="37">
        <f>'Modèle 2'!J21</f>
        <v>5.6271186440677967</v>
      </c>
      <c r="I25" s="37">
        <f>G25-H25</f>
        <v>0.76573849878934652</v>
      </c>
      <c r="J25" s="84">
        <f>I25-K7*I26</f>
        <v>0.76088308457711418</v>
      </c>
      <c r="K25" s="84"/>
      <c r="L25" s="35"/>
    </row>
    <row r="26" spans="1:12" x14ac:dyDescent="0.3">
      <c r="A26" s="2">
        <v>4</v>
      </c>
      <c r="B26" s="2">
        <v>1</v>
      </c>
      <c r="C26" s="19">
        <v>-2.1428571428571432</v>
      </c>
      <c r="D26" s="68">
        <f t="shared" si="0"/>
        <v>-0.96050995024875618</v>
      </c>
      <c r="F26" s="51" t="s">
        <v>64</v>
      </c>
      <c r="G26" s="37">
        <f>G62</f>
        <v>5.1428571428571432</v>
      </c>
      <c r="H26" s="37">
        <f>G121</f>
        <v>5.1355932203389827</v>
      </c>
      <c r="I26" s="37">
        <f>G26-H26</f>
        <v>7.2639225181605482E-3</v>
      </c>
      <c r="J26" s="84"/>
      <c r="K26" s="84"/>
      <c r="L26" s="35"/>
    </row>
    <row r="27" spans="1:12" x14ac:dyDescent="0.3">
      <c r="A27" s="2">
        <v>8</v>
      </c>
      <c r="B27" s="2">
        <v>1</v>
      </c>
      <c r="C27" s="19">
        <v>-0.14285714285714324</v>
      </c>
      <c r="D27" s="68">
        <f t="shared" si="0"/>
        <v>1.7026326699834158</v>
      </c>
    </row>
    <row r="28" spans="1:12" x14ac:dyDescent="0.3">
      <c r="A28" s="2">
        <v>8</v>
      </c>
      <c r="B28" s="2">
        <v>1</v>
      </c>
      <c r="C28" s="19">
        <v>2.8571428571428568</v>
      </c>
      <c r="D28" s="68">
        <f t="shared" si="0"/>
        <v>-0.30265339966832627</v>
      </c>
    </row>
    <row r="29" spans="1:12" x14ac:dyDescent="0.3">
      <c r="A29" s="2">
        <v>5</v>
      </c>
      <c r="B29" s="2">
        <v>1</v>
      </c>
      <c r="C29" s="19">
        <v>0.85714285714285676</v>
      </c>
      <c r="D29" s="68">
        <f t="shared" si="0"/>
        <v>-1.9657960199004982</v>
      </c>
    </row>
    <row r="30" spans="1:12" x14ac:dyDescent="0.3">
      <c r="A30" s="2">
        <v>3</v>
      </c>
      <c r="B30" s="2">
        <v>1</v>
      </c>
      <c r="C30" s="19">
        <v>-3.1428571428571432</v>
      </c>
      <c r="D30" s="68">
        <f t="shared" si="0"/>
        <v>-1.2920812603648422</v>
      </c>
    </row>
    <row r="31" spans="1:12" x14ac:dyDescent="0.3">
      <c r="A31" s="2">
        <v>6</v>
      </c>
      <c r="B31" s="2">
        <v>1</v>
      </c>
      <c r="C31" s="19">
        <v>-0.14285714285714324</v>
      </c>
      <c r="D31" s="68">
        <f t="shared" si="0"/>
        <v>-0.29736733001658422</v>
      </c>
    </row>
    <row r="32" spans="1:12" x14ac:dyDescent="0.3">
      <c r="A32" s="2">
        <v>3</v>
      </c>
      <c r="B32" s="2">
        <v>1</v>
      </c>
      <c r="C32" s="19">
        <v>-2.1428571428571432</v>
      </c>
      <c r="D32" s="68">
        <f t="shared" si="0"/>
        <v>-1.9605099502487562</v>
      </c>
    </row>
    <row r="33" spans="1:4" x14ac:dyDescent="0.3">
      <c r="A33" s="2">
        <v>7</v>
      </c>
      <c r="B33" s="2">
        <v>1</v>
      </c>
      <c r="C33" s="19">
        <v>1.8571428571428568</v>
      </c>
      <c r="D33" s="68">
        <f t="shared" si="0"/>
        <v>-0.63422470978441137</v>
      </c>
    </row>
    <row r="34" spans="1:4" x14ac:dyDescent="0.3">
      <c r="A34" s="2">
        <v>7</v>
      </c>
      <c r="B34" s="2">
        <v>1</v>
      </c>
      <c r="C34" s="19">
        <v>-0.14285714285714324</v>
      </c>
      <c r="D34" s="68">
        <f t="shared" si="0"/>
        <v>0.70263266998341578</v>
      </c>
    </row>
    <row r="35" spans="1:4" x14ac:dyDescent="0.3">
      <c r="A35" s="2">
        <v>5</v>
      </c>
      <c r="B35" s="2">
        <v>1</v>
      </c>
      <c r="C35" s="19">
        <v>-1.1428571428571432</v>
      </c>
      <c r="D35" s="68">
        <f t="shared" si="0"/>
        <v>-0.6289386401326702</v>
      </c>
    </row>
    <row r="36" spans="1:4" x14ac:dyDescent="0.3">
      <c r="A36" s="2">
        <v>8</v>
      </c>
      <c r="B36" s="2">
        <v>1</v>
      </c>
      <c r="C36" s="19">
        <v>0.85714285714285676</v>
      </c>
      <c r="D36" s="68">
        <f t="shared" si="0"/>
        <v>1.0342039800995018</v>
      </c>
    </row>
    <row r="37" spans="1:4" x14ac:dyDescent="0.3">
      <c r="A37" s="2">
        <v>7</v>
      </c>
      <c r="B37" s="2">
        <v>1</v>
      </c>
      <c r="C37" s="19">
        <v>1.8571428571428568</v>
      </c>
      <c r="D37" s="68">
        <f t="shared" si="0"/>
        <v>-0.63422470978441137</v>
      </c>
    </row>
    <row r="38" spans="1:4" x14ac:dyDescent="0.3">
      <c r="A38" s="2">
        <v>5</v>
      </c>
      <c r="B38" s="2">
        <v>1</v>
      </c>
      <c r="C38" s="19">
        <v>1.8571428571428568</v>
      </c>
      <c r="D38" s="68">
        <f t="shared" si="0"/>
        <v>-2.6342247097844114</v>
      </c>
    </row>
    <row r="39" spans="1:4" x14ac:dyDescent="0.3">
      <c r="A39" s="2">
        <v>6</v>
      </c>
      <c r="B39" s="2">
        <v>1</v>
      </c>
      <c r="C39" s="19">
        <v>-0.14285714285714324</v>
      </c>
      <c r="D39" s="68">
        <f t="shared" si="0"/>
        <v>-0.29736733001658422</v>
      </c>
    </row>
    <row r="40" spans="1:4" x14ac:dyDescent="0.3">
      <c r="A40" s="2">
        <v>9</v>
      </c>
      <c r="B40" s="2">
        <v>1</v>
      </c>
      <c r="C40" s="19">
        <v>0.85714285714285676</v>
      </c>
      <c r="D40" s="68">
        <f t="shared" si="0"/>
        <v>2.0342039800995018</v>
      </c>
    </row>
    <row r="41" spans="1:4" x14ac:dyDescent="0.3">
      <c r="A41" s="2">
        <v>7</v>
      </c>
      <c r="B41" s="2">
        <v>1</v>
      </c>
      <c r="C41" s="19">
        <v>-1.1428571428571432</v>
      </c>
      <c r="D41" s="68">
        <f t="shared" si="0"/>
        <v>1.3710613598673298</v>
      </c>
    </row>
    <row r="42" spans="1:4" x14ac:dyDescent="0.3">
      <c r="A42" s="2">
        <v>8</v>
      </c>
      <c r="B42" s="2">
        <v>1</v>
      </c>
      <c r="C42" s="19">
        <v>-0.14285714285714324</v>
      </c>
      <c r="D42" s="68">
        <f t="shared" si="0"/>
        <v>1.7026326699834158</v>
      </c>
    </row>
    <row r="43" spans="1:4" x14ac:dyDescent="0.3">
      <c r="A43" s="2">
        <v>7</v>
      </c>
      <c r="B43" s="2">
        <v>1</v>
      </c>
      <c r="C43" s="19">
        <v>0.85714285714285676</v>
      </c>
      <c r="D43" s="68">
        <f t="shared" si="0"/>
        <v>3.4203980099501763E-2</v>
      </c>
    </row>
    <row r="44" spans="1:4" x14ac:dyDescent="0.3">
      <c r="A44" s="2">
        <v>5</v>
      </c>
      <c r="B44" s="2">
        <v>1</v>
      </c>
      <c r="C44" s="19">
        <v>-1.1428571428571432</v>
      </c>
      <c r="D44" s="68">
        <f t="shared" si="0"/>
        <v>-0.6289386401326702</v>
      </c>
    </row>
    <row r="45" spans="1:4" x14ac:dyDescent="0.3">
      <c r="A45" s="2">
        <v>6</v>
      </c>
      <c r="B45" s="2">
        <v>1</v>
      </c>
      <c r="C45" s="19">
        <v>-0.14285714285714324</v>
      </c>
      <c r="D45" s="68">
        <f t="shared" si="0"/>
        <v>-0.29736733001658422</v>
      </c>
    </row>
    <row r="46" spans="1:4" x14ac:dyDescent="0.3">
      <c r="A46" s="2">
        <v>7</v>
      </c>
      <c r="B46" s="2">
        <v>1</v>
      </c>
      <c r="C46" s="19">
        <v>0.85714285714285676</v>
      </c>
      <c r="D46" s="68">
        <f t="shared" si="0"/>
        <v>3.4203980099501763E-2</v>
      </c>
    </row>
    <row r="47" spans="1:4" x14ac:dyDescent="0.3">
      <c r="A47" s="2">
        <v>5</v>
      </c>
      <c r="B47" s="2">
        <v>1</v>
      </c>
      <c r="C47" s="19">
        <v>-1.1428571428571432</v>
      </c>
      <c r="D47" s="68">
        <f t="shared" si="0"/>
        <v>-0.6289386401326702</v>
      </c>
    </row>
    <row r="48" spans="1:4" x14ac:dyDescent="0.3">
      <c r="A48" s="2">
        <v>6</v>
      </c>
      <c r="B48" s="2">
        <v>1</v>
      </c>
      <c r="C48" s="19">
        <v>-0.14285714285714324</v>
      </c>
      <c r="D48" s="68">
        <f t="shared" si="0"/>
        <v>-0.29736733001658422</v>
      </c>
    </row>
    <row r="49" spans="1:7" x14ac:dyDescent="0.3">
      <c r="A49" s="2">
        <v>7</v>
      </c>
      <c r="B49" s="2">
        <v>1</v>
      </c>
      <c r="C49" s="19">
        <v>0.85714285714285676</v>
      </c>
      <c r="D49" s="68">
        <f t="shared" si="0"/>
        <v>3.4203980099501763E-2</v>
      </c>
    </row>
    <row r="50" spans="1:7" x14ac:dyDescent="0.3">
      <c r="A50" s="2">
        <v>7</v>
      </c>
      <c r="B50" s="2">
        <v>1</v>
      </c>
      <c r="C50" s="19">
        <v>-0.14285714285714324</v>
      </c>
      <c r="D50" s="68">
        <f t="shared" si="0"/>
        <v>0.70263266998341578</v>
      </c>
    </row>
    <row r="51" spans="1:7" x14ac:dyDescent="0.3">
      <c r="A51" s="2">
        <v>10</v>
      </c>
      <c r="B51" s="2">
        <v>1</v>
      </c>
      <c r="C51" s="19">
        <v>3.8571428571428568</v>
      </c>
      <c r="D51" s="68">
        <f t="shared" si="0"/>
        <v>1.0289179104477597</v>
      </c>
    </row>
    <row r="52" spans="1:7" x14ac:dyDescent="0.3">
      <c r="A52" s="2">
        <v>5</v>
      </c>
      <c r="B52" s="2">
        <v>1</v>
      </c>
      <c r="C52" s="19">
        <v>-3.1428571428571432</v>
      </c>
      <c r="D52" s="68">
        <f t="shared" si="0"/>
        <v>0.70791873963515783</v>
      </c>
    </row>
    <row r="53" spans="1:7" x14ac:dyDescent="0.3">
      <c r="A53" s="2">
        <v>6</v>
      </c>
      <c r="B53" s="2">
        <v>1</v>
      </c>
      <c r="C53" s="19">
        <v>0.85714285714285676</v>
      </c>
      <c r="D53" s="68">
        <f t="shared" si="0"/>
        <v>-0.96579601990049824</v>
      </c>
    </row>
    <row r="54" spans="1:7" x14ac:dyDescent="0.3">
      <c r="A54" s="2">
        <v>5</v>
      </c>
      <c r="B54" s="2">
        <v>1</v>
      </c>
      <c r="C54" s="19">
        <v>-0.14285714285714324</v>
      </c>
      <c r="D54" s="68">
        <f t="shared" si="0"/>
        <v>-1.2973673300165842</v>
      </c>
    </row>
    <row r="55" spans="1:7" x14ac:dyDescent="0.3">
      <c r="A55" s="2">
        <v>3</v>
      </c>
      <c r="B55" s="2">
        <v>1</v>
      </c>
      <c r="C55" s="19">
        <v>-3.1428571428571432</v>
      </c>
      <c r="D55" s="68">
        <f t="shared" si="0"/>
        <v>-1.2920812603648422</v>
      </c>
    </row>
    <row r="56" spans="1:7" x14ac:dyDescent="0.3">
      <c r="A56" s="2">
        <v>5</v>
      </c>
      <c r="B56" s="2">
        <v>1</v>
      </c>
      <c r="C56" s="19">
        <v>-2.1428571428571432</v>
      </c>
      <c r="D56" s="68">
        <f t="shared" si="0"/>
        <v>3.9490049751243816E-2</v>
      </c>
    </row>
    <row r="57" spans="1:7" x14ac:dyDescent="0.3">
      <c r="A57" s="2">
        <v>4</v>
      </c>
      <c r="B57" s="2">
        <v>1</v>
      </c>
      <c r="C57" s="19">
        <v>-0.14285714285714324</v>
      </c>
      <c r="D57" s="68">
        <f t="shared" si="0"/>
        <v>-2.2973673300165842</v>
      </c>
    </row>
    <row r="58" spans="1:7" x14ac:dyDescent="0.3">
      <c r="A58" s="2">
        <v>6</v>
      </c>
      <c r="B58" s="2">
        <v>1</v>
      </c>
      <c r="C58" s="19">
        <v>-0.14285714285714324</v>
      </c>
      <c r="D58" s="68">
        <f t="shared" si="0"/>
        <v>-0.29736733001658422</v>
      </c>
    </row>
    <row r="59" spans="1:7" x14ac:dyDescent="0.3">
      <c r="A59" s="2">
        <v>5</v>
      </c>
      <c r="B59" s="2">
        <v>1</v>
      </c>
      <c r="C59" s="19">
        <v>-1.1428571428571432</v>
      </c>
      <c r="D59" s="68">
        <f t="shared" si="0"/>
        <v>-0.6289386401326702</v>
      </c>
    </row>
    <row r="60" spans="1:7" x14ac:dyDescent="0.3">
      <c r="A60" s="2">
        <v>9</v>
      </c>
      <c r="B60" s="2">
        <v>1</v>
      </c>
      <c r="C60" s="19">
        <v>-1.1428571428571432</v>
      </c>
      <c r="D60" s="68">
        <f t="shared" si="0"/>
        <v>3.3710613598673298</v>
      </c>
    </row>
    <row r="61" spans="1:7" x14ac:dyDescent="0.3">
      <c r="A61" s="2">
        <v>8</v>
      </c>
      <c r="B61" s="2">
        <v>1</v>
      </c>
      <c r="C61" s="19">
        <v>0.85714285714285676</v>
      </c>
      <c r="D61" s="68">
        <f t="shared" si="0"/>
        <v>1.0342039800995018</v>
      </c>
      <c r="F61" s="58" t="s">
        <v>102</v>
      </c>
      <c r="G61" s="2" t="s">
        <v>103</v>
      </c>
    </row>
    <row r="62" spans="1:7" x14ac:dyDescent="0.3">
      <c r="A62" s="2">
        <v>6</v>
      </c>
      <c r="B62" s="2">
        <v>1</v>
      </c>
      <c r="C62" s="19">
        <v>-1.1428571428571432</v>
      </c>
      <c r="D62" s="68">
        <f t="shared" si="0"/>
        <v>0.3710613598673298</v>
      </c>
      <c r="F62" s="59">
        <f>AVERAGE(D7:D62)</f>
        <v>-4.5994953877327918E-16</v>
      </c>
      <c r="G62" s="29">
        <v>5.1428571428571432</v>
      </c>
    </row>
    <row r="63" spans="1:7" x14ac:dyDescent="0.3">
      <c r="A63" s="2">
        <v>5</v>
      </c>
      <c r="B63" s="2">
        <v>0</v>
      </c>
      <c r="C63" s="19">
        <v>-3.1355932203389827</v>
      </c>
      <c r="D63" s="68">
        <f t="shared" si="0"/>
        <v>1.4688018242122722</v>
      </c>
    </row>
    <row r="64" spans="1:7" x14ac:dyDescent="0.3">
      <c r="A64" s="2">
        <v>4</v>
      </c>
      <c r="B64" s="2">
        <v>0</v>
      </c>
      <c r="C64" s="19">
        <v>-2.1355932203389827</v>
      </c>
      <c r="D64" s="68">
        <f t="shared" si="0"/>
        <v>-0.19962686567164134</v>
      </c>
    </row>
    <row r="65" spans="1:4" x14ac:dyDescent="0.3">
      <c r="A65" s="2">
        <v>6</v>
      </c>
      <c r="B65" s="2">
        <v>0</v>
      </c>
      <c r="C65" s="19">
        <v>-0.13559322033898269</v>
      </c>
      <c r="D65" s="68">
        <f t="shared" si="0"/>
        <v>0.46351575456053062</v>
      </c>
    </row>
    <row r="66" spans="1:4" x14ac:dyDescent="0.3">
      <c r="A66" s="2">
        <v>8</v>
      </c>
      <c r="B66" s="2">
        <v>0</v>
      </c>
      <c r="C66" s="19">
        <v>0.86440677966101731</v>
      </c>
      <c r="D66" s="68">
        <f t="shared" si="0"/>
        <v>1.7950870646766166</v>
      </c>
    </row>
    <row r="67" spans="1:4" x14ac:dyDescent="0.3">
      <c r="A67" s="2">
        <v>5</v>
      </c>
      <c r="B67" s="2">
        <v>0</v>
      </c>
      <c r="C67" s="19">
        <v>-0.13559322033898269</v>
      </c>
      <c r="D67" s="68">
        <f t="shared" si="0"/>
        <v>-0.53648424543946938</v>
      </c>
    </row>
    <row r="68" spans="1:4" x14ac:dyDescent="0.3">
      <c r="A68" s="2">
        <v>6</v>
      </c>
      <c r="B68" s="2">
        <v>0</v>
      </c>
      <c r="C68" s="19">
        <v>-1.1355932203389827</v>
      </c>
      <c r="D68" s="68">
        <f t="shared" si="0"/>
        <v>1.1319444444444446</v>
      </c>
    </row>
    <row r="69" spans="1:4" x14ac:dyDescent="0.3">
      <c r="A69" s="2">
        <v>6</v>
      </c>
      <c r="B69" s="2">
        <v>0</v>
      </c>
      <c r="C69" s="19">
        <v>0.86440677966101731</v>
      </c>
      <c r="D69" s="68">
        <f t="shared" si="0"/>
        <v>-0.20491293532338339</v>
      </c>
    </row>
    <row r="70" spans="1:4" x14ac:dyDescent="0.3">
      <c r="A70" s="2">
        <v>3</v>
      </c>
      <c r="B70" s="2">
        <v>0</v>
      </c>
      <c r="C70" s="19">
        <v>-3.1355932203389827</v>
      </c>
      <c r="D70" s="68">
        <f t="shared" si="0"/>
        <v>-0.53119817578772777</v>
      </c>
    </row>
    <row r="71" spans="1:4" x14ac:dyDescent="0.3">
      <c r="A71" s="2">
        <v>7</v>
      </c>
      <c r="B71" s="2">
        <v>0</v>
      </c>
      <c r="C71" s="19">
        <v>2.8644067796610173</v>
      </c>
      <c r="D71" s="68">
        <f t="shared" si="0"/>
        <v>-0.54177031509121143</v>
      </c>
    </row>
    <row r="72" spans="1:4" x14ac:dyDescent="0.3">
      <c r="A72" s="2">
        <v>8</v>
      </c>
      <c r="B72" s="2">
        <v>0</v>
      </c>
      <c r="C72" s="19">
        <v>3.8644067796610173</v>
      </c>
      <c r="D72" s="68">
        <f t="shared" ref="D72:D121" si="1">A72-($H$7+$G$7*B72+$F$7*C72)</f>
        <v>-0.21019900497512545</v>
      </c>
    </row>
    <row r="73" spans="1:4" x14ac:dyDescent="0.3">
      <c r="A73" s="2">
        <v>9</v>
      </c>
      <c r="B73" s="2">
        <v>0</v>
      </c>
      <c r="C73" s="19">
        <v>0.86440677966101731</v>
      </c>
      <c r="D73" s="68">
        <f t="shared" si="1"/>
        <v>2.7950870646766166</v>
      </c>
    </row>
    <row r="74" spans="1:4" x14ac:dyDescent="0.3">
      <c r="A74" s="2">
        <v>5</v>
      </c>
      <c r="B74" s="2">
        <v>0</v>
      </c>
      <c r="C74" s="19">
        <v>-0.13559322033898269</v>
      </c>
      <c r="D74" s="68">
        <f t="shared" si="1"/>
        <v>-0.53648424543946938</v>
      </c>
    </row>
    <row r="75" spans="1:4" x14ac:dyDescent="0.3">
      <c r="A75" s="2">
        <v>6</v>
      </c>
      <c r="B75" s="2">
        <v>0</v>
      </c>
      <c r="C75" s="19">
        <v>-0.13559322033898269</v>
      </c>
      <c r="D75" s="68">
        <f t="shared" si="1"/>
        <v>0.46351575456053062</v>
      </c>
    </row>
    <row r="76" spans="1:4" x14ac:dyDescent="0.3">
      <c r="A76" s="2">
        <v>2</v>
      </c>
      <c r="B76" s="2">
        <v>0</v>
      </c>
      <c r="C76" s="19">
        <v>-2.1355932203389827</v>
      </c>
      <c r="D76" s="68">
        <f t="shared" si="1"/>
        <v>-2.1996268656716413</v>
      </c>
    </row>
    <row r="77" spans="1:4" x14ac:dyDescent="0.3">
      <c r="A77" s="2">
        <v>3</v>
      </c>
      <c r="B77" s="2">
        <v>0</v>
      </c>
      <c r="C77" s="19">
        <v>-2.1355932203389827</v>
      </c>
      <c r="D77" s="68">
        <f t="shared" si="1"/>
        <v>-1.1996268656716413</v>
      </c>
    </row>
    <row r="78" spans="1:4" x14ac:dyDescent="0.3">
      <c r="A78" s="2">
        <v>5</v>
      </c>
      <c r="B78" s="2">
        <v>0</v>
      </c>
      <c r="C78" s="19">
        <v>-0.13559322033898269</v>
      </c>
      <c r="D78" s="68">
        <f t="shared" si="1"/>
        <v>-0.53648424543946938</v>
      </c>
    </row>
    <row r="79" spans="1:4" x14ac:dyDescent="0.3">
      <c r="A79" s="2">
        <v>8</v>
      </c>
      <c r="B79" s="2">
        <v>0</v>
      </c>
      <c r="C79" s="19">
        <v>-1.1355932203389827</v>
      </c>
      <c r="D79" s="68">
        <f t="shared" si="1"/>
        <v>3.1319444444444446</v>
      </c>
    </row>
    <row r="80" spans="1:4" x14ac:dyDescent="0.3">
      <c r="A80" s="2">
        <v>5</v>
      </c>
      <c r="B80" s="2">
        <v>0</v>
      </c>
      <c r="C80" s="19">
        <v>0.86440677966101731</v>
      </c>
      <c r="D80" s="68">
        <f t="shared" si="1"/>
        <v>-1.2049129353233834</v>
      </c>
    </row>
    <row r="81" spans="1:4" x14ac:dyDescent="0.3">
      <c r="A81" s="2">
        <v>6</v>
      </c>
      <c r="B81" s="2">
        <v>0</v>
      </c>
      <c r="C81" s="19">
        <v>-2.1355932203389827</v>
      </c>
      <c r="D81" s="68">
        <f t="shared" si="1"/>
        <v>1.8003731343283587</v>
      </c>
    </row>
    <row r="82" spans="1:4" x14ac:dyDescent="0.3">
      <c r="A82" s="2">
        <v>2</v>
      </c>
      <c r="B82" s="2">
        <v>0</v>
      </c>
      <c r="C82" s="19">
        <v>-3.1355932203389827</v>
      </c>
      <c r="D82" s="68">
        <f t="shared" si="1"/>
        <v>-1.5311981757877278</v>
      </c>
    </row>
    <row r="83" spans="1:4" x14ac:dyDescent="0.3">
      <c r="A83" s="2">
        <v>3</v>
      </c>
      <c r="B83" s="2">
        <v>0</v>
      </c>
      <c r="C83" s="19">
        <v>-2.1355932203389827</v>
      </c>
      <c r="D83" s="68">
        <f t="shared" si="1"/>
        <v>-1.1996268656716413</v>
      </c>
    </row>
    <row r="84" spans="1:4" x14ac:dyDescent="0.3">
      <c r="A84" s="2">
        <v>6</v>
      </c>
      <c r="B84" s="2">
        <v>0</v>
      </c>
      <c r="C84" s="19">
        <v>0.86440677966101731</v>
      </c>
      <c r="D84" s="68">
        <f t="shared" si="1"/>
        <v>-0.20491293532338339</v>
      </c>
    </row>
    <row r="85" spans="1:4" x14ac:dyDescent="0.3">
      <c r="A85" s="2">
        <v>7</v>
      </c>
      <c r="B85" s="2">
        <v>0</v>
      </c>
      <c r="C85" s="19">
        <v>2.8644067796610173</v>
      </c>
      <c r="D85" s="68">
        <f t="shared" si="1"/>
        <v>-0.54177031509121143</v>
      </c>
    </row>
    <row r="86" spans="1:4" x14ac:dyDescent="0.3">
      <c r="A86" s="2">
        <v>6</v>
      </c>
      <c r="B86" s="2">
        <v>0</v>
      </c>
      <c r="C86" s="19">
        <v>-1.1355932203389827</v>
      </c>
      <c r="D86" s="68">
        <f t="shared" si="1"/>
        <v>1.1319444444444446</v>
      </c>
    </row>
    <row r="87" spans="1:4" x14ac:dyDescent="0.3">
      <c r="A87" s="2">
        <v>4</v>
      </c>
      <c r="B87" s="2">
        <v>0</v>
      </c>
      <c r="C87" s="19">
        <v>2.8644067796610173</v>
      </c>
      <c r="D87" s="68">
        <f t="shared" si="1"/>
        <v>-3.5417703150912114</v>
      </c>
    </row>
    <row r="88" spans="1:4" x14ac:dyDescent="0.3">
      <c r="A88" s="2">
        <v>5</v>
      </c>
      <c r="B88" s="2">
        <v>0</v>
      </c>
      <c r="C88" s="19">
        <v>-0.13559322033898269</v>
      </c>
      <c r="D88" s="68">
        <f t="shared" si="1"/>
        <v>-0.53648424543946938</v>
      </c>
    </row>
    <row r="89" spans="1:4" x14ac:dyDescent="0.3">
      <c r="A89" s="2">
        <v>6</v>
      </c>
      <c r="B89" s="2">
        <v>0</v>
      </c>
      <c r="C89" s="19">
        <v>1.8644067796610173</v>
      </c>
      <c r="D89" s="68">
        <f t="shared" si="1"/>
        <v>-0.87334162520729741</v>
      </c>
    </row>
    <row r="90" spans="1:4" x14ac:dyDescent="0.3">
      <c r="A90" s="2">
        <v>2</v>
      </c>
      <c r="B90" s="2">
        <v>0</v>
      </c>
      <c r="C90" s="19">
        <v>-2.1355932203389827</v>
      </c>
      <c r="D90" s="68">
        <f t="shared" si="1"/>
        <v>-2.1996268656716413</v>
      </c>
    </row>
    <row r="91" spans="1:4" x14ac:dyDescent="0.3">
      <c r="A91" s="2">
        <v>8</v>
      </c>
      <c r="B91" s="2">
        <v>0</v>
      </c>
      <c r="C91" s="19">
        <v>0.86440677966101731</v>
      </c>
      <c r="D91" s="68">
        <f t="shared" si="1"/>
        <v>1.7950870646766166</v>
      </c>
    </row>
    <row r="92" spans="1:4" x14ac:dyDescent="0.3">
      <c r="A92" s="2">
        <v>9</v>
      </c>
      <c r="B92" s="2">
        <v>0</v>
      </c>
      <c r="C92" s="19">
        <v>2.8644067796610173</v>
      </c>
      <c r="D92" s="68">
        <f t="shared" si="1"/>
        <v>1.4582296849087886</v>
      </c>
    </row>
    <row r="93" spans="1:4" x14ac:dyDescent="0.3">
      <c r="A93" s="2">
        <v>5</v>
      </c>
      <c r="B93" s="2">
        <v>0</v>
      </c>
      <c r="C93" s="19">
        <v>0.86440677966101731</v>
      </c>
      <c r="D93" s="68">
        <f t="shared" si="1"/>
        <v>-1.2049129353233834</v>
      </c>
    </row>
    <row r="94" spans="1:4" x14ac:dyDescent="0.3">
      <c r="A94" s="2">
        <v>8</v>
      </c>
      <c r="B94" s="2">
        <v>0</v>
      </c>
      <c r="C94" s="19">
        <v>-0.13559322033898269</v>
      </c>
      <c r="D94" s="68">
        <f t="shared" si="1"/>
        <v>2.4635157545605306</v>
      </c>
    </row>
    <row r="95" spans="1:4" x14ac:dyDescent="0.3">
      <c r="A95" s="2">
        <v>7</v>
      </c>
      <c r="B95" s="2">
        <v>0</v>
      </c>
      <c r="C95" s="19">
        <v>-1.1355932203389827</v>
      </c>
      <c r="D95" s="68">
        <f t="shared" si="1"/>
        <v>2.1319444444444446</v>
      </c>
    </row>
    <row r="96" spans="1:4" x14ac:dyDescent="0.3">
      <c r="A96" s="2">
        <v>7</v>
      </c>
      <c r="B96" s="2">
        <v>0</v>
      </c>
      <c r="C96" s="19">
        <v>0.86440677966101731</v>
      </c>
      <c r="D96" s="68">
        <f t="shared" si="1"/>
        <v>0.79508706467661661</v>
      </c>
    </row>
    <row r="97" spans="1:4" x14ac:dyDescent="0.3">
      <c r="A97" s="2">
        <v>8</v>
      </c>
      <c r="B97" s="2">
        <v>0</v>
      </c>
      <c r="C97" s="19">
        <v>1.8644067796610173</v>
      </c>
      <c r="D97" s="68">
        <f t="shared" si="1"/>
        <v>1.1266583747927026</v>
      </c>
    </row>
    <row r="98" spans="1:4" x14ac:dyDescent="0.3">
      <c r="A98" s="2">
        <v>9</v>
      </c>
      <c r="B98" s="2">
        <v>0</v>
      </c>
      <c r="C98" s="19">
        <v>1.8644067796610173</v>
      </c>
      <c r="D98" s="68">
        <f t="shared" si="1"/>
        <v>2.1266583747927026</v>
      </c>
    </row>
    <row r="99" spans="1:4" x14ac:dyDescent="0.3">
      <c r="A99" s="2">
        <v>6</v>
      </c>
      <c r="B99" s="2">
        <v>0</v>
      </c>
      <c r="C99" s="19">
        <v>-0.13559322033898269</v>
      </c>
      <c r="D99" s="68">
        <f t="shared" si="1"/>
        <v>0.46351575456053062</v>
      </c>
    </row>
    <row r="100" spans="1:4" x14ac:dyDescent="0.3">
      <c r="A100" s="2">
        <v>5</v>
      </c>
      <c r="B100" s="2">
        <v>0</v>
      </c>
      <c r="C100" s="19">
        <v>0.86440677966101731</v>
      </c>
      <c r="D100" s="68">
        <f t="shared" si="1"/>
        <v>-1.2049129353233834</v>
      </c>
    </row>
    <row r="101" spans="1:4" x14ac:dyDescent="0.3">
      <c r="A101" s="2">
        <v>10</v>
      </c>
      <c r="B101" s="2">
        <v>0</v>
      </c>
      <c r="C101" s="19">
        <v>3.8644067796610173</v>
      </c>
      <c r="D101" s="68">
        <f t="shared" si="1"/>
        <v>1.7898009950248746</v>
      </c>
    </row>
    <row r="102" spans="1:4" x14ac:dyDescent="0.3">
      <c r="A102" s="2">
        <v>2</v>
      </c>
      <c r="B102" s="2">
        <v>0</v>
      </c>
      <c r="C102" s="19">
        <v>-0.13559322033898269</v>
      </c>
      <c r="D102" s="68">
        <f t="shared" si="1"/>
        <v>-3.5364842454394694</v>
      </c>
    </row>
    <row r="103" spans="1:4" x14ac:dyDescent="0.3">
      <c r="A103" s="2">
        <v>4</v>
      </c>
      <c r="B103" s="2">
        <v>0</v>
      </c>
      <c r="C103" s="19">
        <v>-4.1355932203389827</v>
      </c>
      <c r="D103" s="68">
        <f t="shared" si="1"/>
        <v>1.1372305140961858</v>
      </c>
    </row>
    <row r="104" spans="1:4" x14ac:dyDescent="0.3">
      <c r="A104" s="2">
        <v>4</v>
      </c>
      <c r="B104" s="2">
        <v>0</v>
      </c>
      <c r="C104" s="19">
        <v>-3.1355932203389827</v>
      </c>
      <c r="D104" s="68">
        <f t="shared" si="1"/>
        <v>0.46880182421227223</v>
      </c>
    </row>
    <row r="105" spans="1:4" x14ac:dyDescent="0.3">
      <c r="A105" s="2">
        <v>5</v>
      </c>
      <c r="B105" s="2">
        <v>0</v>
      </c>
      <c r="C105" s="19">
        <v>0.86440677966101731</v>
      </c>
      <c r="D105" s="68">
        <f t="shared" si="1"/>
        <v>-1.2049129353233834</v>
      </c>
    </row>
    <row r="106" spans="1:4" x14ac:dyDescent="0.3">
      <c r="A106" s="2">
        <v>6</v>
      </c>
      <c r="B106" s="2">
        <v>0</v>
      </c>
      <c r="C106" s="19">
        <v>-0.13559322033898269</v>
      </c>
      <c r="D106" s="68">
        <f t="shared" si="1"/>
        <v>0.46351575456053062</v>
      </c>
    </row>
    <row r="107" spans="1:4" x14ac:dyDescent="0.3">
      <c r="A107" s="2">
        <v>3</v>
      </c>
      <c r="B107" s="2">
        <v>0</v>
      </c>
      <c r="C107" s="19">
        <v>-3.1355932203389827</v>
      </c>
      <c r="D107" s="68">
        <f t="shared" si="1"/>
        <v>-0.53119817578772777</v>
      </c>
    </row>
    <row r="108" spans="1:4" x14ac:dyDescent="0.3">
      <c r="A108" s="2">
        <v>5</v>
      </c>
      <c r="B108" s="2">
        <v>0</v>
      </c>
      <c r="C108" s="19">
        <v>-2.1355932203389827</v>
      </c>
      <c r="D108" s="68">
        <f t="shared" si="1"/>
        <v>0.80037313432835866</v>
      </c>
    </row>
    <row r="109" spans="1:4" x14ac:dyDescent="0.3">
      <c r="A109" s="2">
        <v>4</v>
      </c>
      <c r="B109" s="2">
        <v>0</v>
      </c>
      <c r="C109" s="19">
        <v>-0.13559322033898269</v>
      </c>
      <c r="D109" s="68">
        <f t="shared" si="1"/>
        <v>-1.5364842454394694</v>
      </c>
    </row>
    <row r="110" spans="1:4" x14ac:dyDescent="0.3">
      <c r="A110" s="2">
        <v>7</v>
      </c>
      <c r="B110" s="2">
        <v>0</v>
      </c>
      <c r="C110" s="19">
        <v>0.86440677966101731</v>
      </c>
      <c r="D110" s="68">
        <f t="shared" si="1"/>
        <v>0.79508706467661661</v>
      </c>
    </row>
    <row r="111" spans="1:4" x14ac:dyDescent="0.3">
      <c r="A111" s="2">
        <v>6</v>
      </c>
      <c r="B111" s="2">
        <v>0</v>
      </c>
      <c r="C111" s="19">
        <v>2.8644067796610173</v>
      </c>
      <c r="D111" s="68">
        <f t="shared" si="1"/>
        <v>-1.5417703150912114</v>
      </c>
    </row>
    <row r="112" spans="1:4" x14ac:dyDescent="0.3">
      <c r="A112" s="2">
        <v>5</v>
      </c>
      <c r="B112" s="2">
        <v>0</v>
      </c>
      <c r="C112" s="19">
        <v>-0.13559322033898269</v>
      </c>
      <c r="D112" s="68">
        <f t="shared" si="1"/>
        <v>-0.53648424543946938</v>
      </c>
    </row>
    <row r="113" spans="1:7" x14ac:dyDescent="0.3">
      <c r="A113" s="2">
        <v>6</v>
      </c>
      <c r="B113" s="2">
        <v>0</v>
      </c>
      <c r="C113" s="19">
        <v>0.86440677966101731</v>
      </c>
      <c r="D113" s="68">
        <f t="shared" si="1"/>
        <v>-0.20491293532338339</v>
      </c>
    </row>
    <row r="114" spans="1:7" x14ac:dyDescent="0.3">
      <c r="A114" s="2">
        <v>5</v>
      </c>
      <c r="B114" s="2">
        <v>0</v>
      </c>
      <c r="C114" s="19">
        <v>0.86440677966101731</v>
      </c>
      <c r="D114" s="68">
        <f t="shared" si="1"/>
        <v>-1.2049129353233834</v>
      </c>
    </row>
    <row r="115" spans="1:7" x14ac:dyDescent="0.3">
      <c r="A115" s="2">
        <v>6</v>
      </c>
      <c r="B115" s="2">
        <v>0</v>
      </c>
      <c r="C115" s="19">
        <v>-0.13559322033898269</v>
      </c>
      <c r="D115" s="68">
        <f t="shared" si="1"/>
        <v>0.46351575456053062</v>
      </c>
    </row>
    <row r="116" spans="1:7" x14ac:dyDescent="0.3">
      <c r="A116" s="2">
        <v>4</v>
      </c>
      <c r="B116" s="2">
        <v>0</v>
      </c>
      <c r="C116" s="19">
        <v>-2.1355932203389827</v>
      </c>
      <c r="D116" s="68">
        <f t="shared" si="1"/>
        <v>-0.19962686567164134</v>
      </c>
    </row>
    <row r="117" spans="1:7" x14ac:dyDescent="0.3">
      <c r="A117" s="2">
        <v>4</v>
      </c>
      <c r="B117" s="2">
        <v>0</v>
      </c>
      <c r="C117" s="19">
        <v>-0.13559322033898269</v>
      </c>
      <c r="D117" s="68">
        <f t="shared" si="1"/>
        <v>-1.5364842454394694</v>
      </c>
    </row>
    <row r="118" spans="1:7" x14ac:dyDescent="0.3">
      <c r="A118" s="2">
        <v>5</v>
      </c>
      <c r="B118" s="2">
        <v>0</v>
      </c>
      <c r="C118" s="19">
        <v>3.8644067796610173</v>
      </c>
      <c r="D118" s="68">
        <f t="shared" si="1"/>
        <v>-3.2101990049751254</v>
      </c>
    </row>
    <row r="119" spans="1:7" x14ac:dyDescent="0.3">
      <c r="A119" s="2">
        <v>6</v>
      </c>
      <c r="B119" s="2">
        <v>0</v>
      </c>
      <c r="C119" s="19">
        <v>-0.13559322033898269</v>
      </c>
      <c r="D119" s="68">
        <f t="shared" si="1"/>
        <v>0.46351575456053062</v>
      </c>
    </row>
    <row r="120" spans="1:7" x14ac:dyDescent="0.3">
      <c r="A120" s="2">
        <v>7</v>
      </c>
      <c r="B120" s="2">
        <v>0</v>
      </c>
      <c r="C120" s="19">
        <v>0.86440677966101731</v>
      </c>
      <c r="D120" s="68">
        <f t="shared" si="1"/>
        <v>0.79508706467661661</v>
      </c>
      <c r="F120" s="58" t="s">
        <v>102</v>
      </c>
      <c r="G120" s="2" t="s">
        <v>104</v>
      </c>
    </row>
    <row r="121" spans="1:7" x14ac:dyDescent="0.3">
      <c r="A121" s="2">
        <v>8</v>
      </c>
      <c r="B121" s="2">
        <v>0</v>
      </c>
      <c r="C121" s="19">
        <v>-0.13559322033898269</v>
      </c>
      <c r="D121" s="68">
        <f t="shared" si="1"/>
        <v>2.4635157545605306</v>
      </c>
      <c r="F121" s="59">
        <f>AVERAGE(D63:D121)</f>
        <v>-1.2043097216272884E-16</v>
      </c>
      <c r="G121" s="29">
        <v>5.1355932203389827</v>
      </c>
    </row>
  </sheetData>
  <mergeCells count="3">
    <mergeCell ref="G23:H23"/>
    <mergeCell ref="J24:K24"/>
    <mergeCell ref="J25:K2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6F26A-4D0A-4318-A704-C7FE5E977FA6}">
  <dimension ref="A1:K118"/>
  <sheetViews>
    <sheetView zoomScale="90" zoomScaleNormal="90" workbookViewId="0">
      <selection activeCell="F25" sqref="F25"/>
    </sheetView>
  </sheetViews>
  <sheetFormatPr baseColWidth="10" defaultRowHeight="14.4" x14ac:dyDescent="0.3"/>
  <cols>
    <col min="1" max="1" width="16.33203125" style="1" customWidth="1"/>
    <col min="2" max="2" width="16.5546875" style="1" customWidth="1"/>
    <col min="3" max="3" width="15.88671875" style="1" customWidth="1"/>
    <col min="5" max="5" width="15.44140625" customWidth="1"/>
    <col min="6" max="6" width="9" customWidth="1"/>
    <col min="7" max="7" width="10" customWidth="1"/>
    <col min="8" max="8" width="22" customWidth="1"/>
    <col min="9" max="9" width="11.88671875" customWidth="1"/>
    <col min="15" max="15" width="17.109375" customWidth="1"/>
  </cols>
  <sheetData>
    <row r="1" spans="1:11" ht="15.6" x14ac:dyDescent="0.3">
      <c r="A1" s="31" t="s">
        <v>62</v>
      </c>
      <c r="E1" s="41"/>
      <c r="F1" s="35"/>
      <c r="G1" s="35"/>
      <c r="H1" s="35"/>
      <c r="I1" s="35"/>
      <c r="J1" s="35"/>
      <c r="K1" s="35"/>
    </row>
    <row r="2" spans="1:11" x14ac:dyDescent="0.3">
      <c r="E2" s="35"/>
      <c r="F2" s="35"/>
      <c r="G2" s="35"/>
      <c r="H2" s="35"/>
      <c r="I2" s="35"/>
      <c r="J2" s="35"/>
      <c r="K2" s="35"/>
    </row>
    <row r="3" spans="1:11" ht="28.8" x14ac:dyDescent="0.3">
      <c r="A3" s="32" t="s">
        <v>39</v>
      </c>
      <c r="B3" s="32" t="s">
        <v>40</v>
      </c>
      <c r="C3" s="32" t="s">
        <v>55</v>
      </c>
      <c r="D3" s="32" t="s">
        <v>96</v>
      </c>
      <c r="E3" s="35"/>
      <c r="F3" s="35"/>
      <c r="G3" s="35"/>
      <c r="H3" s="35"/>
      <c r="I3" s="35"/>
      <c r="J3" s="35"/>
      <c r="K3" s="35"/>
    </row>
    <row r="4" spans="1:11" x14ac:dyDescent="0.3">
      <c r="A4" s="2">
        <v>5</v>
      </c>
      <c r="B4" s="2">
        <v>1</v>
      </c>
      <c r="C4" s="2">
        <v>4</v>
      </c>
      <c r="D4" s="19">
        <f t="shared" ref="D4:D35" si="0">C4-$E$59</f>
        <v>-1.1428571428571432</v>
      </c>
      <c r="E4" s="35"/>
      <c r="F4" s="35"/>
      <c r="G4" s="35"/>
      <c r="H4" s="35"/>
      <c r="I4" s="35"/>
      <c r="J4" s="35"/>
      <c r="K4" s="35"/>
    </row>
    <row r="5" spans="1:11" x14ac:dyDescent="0.3">
      <c r="A5" s="2">
        <v>10</v>
      </c>
      <c r="B5" s="2">
        <v>1</v>
      </c>
      <c r="C5" s="2">
        <v>5</v>
      </c>
      <c r="D5" s="19">
        <f t="shared" si="0"/>
        <v>-0.14285714285714324</v>
      </c>
      <c r="E5" s="35"/>
      <c r="F5" s="35"/>
      <c r="G5" s="35"/>
      <c r="H5" s="35"/>
      <c r="I5" s="50"/>
      <c r="J5" s="50"/>
      <c r="K5" s="35"/>
    </row>
    <row r="6" spans="1:11" x14ac:dyDescent="0.3">
      <c r="A6" s="2">
        <v>2</v>
      </c>
      <c r="B6" s="2">
        <v>1</v>
      </c>
      <c r="C6" s="2">
        <v>2</v>
      </c>
      <c r="D6" s="19">
        <f t="shared" si="0"/>
        <v>-3.1428571428571432</v>
      </c>
      <c r="E6" s="35"/>
      <c r="F6" s="35"/>
      <c r="G6" s="35"/>
      <c r="H6" s="35"/>
      <c r="I6" s="35"/>
      <c r="J6" s="35"/>
      <c r="K6" s="35"/>
    </row>
    <row r="7" spans="1:11" x14ac:dyDescent="0.3">
      <c r="A7" s="2">
        <v>8</v>
      </c>
      <c r="B7" s="2">
        <v>1</v>
      </c>
      <c r="C7" s="2">
        <v>6</v>
      </c>
      <c r="D7" s="19">
        <f t="shared" si="0"/>
        <v>0.85714285714285676</v>
      </c>
      <c r="E7" s="35"/>
      <c r="F7" s="35"/>
      <c r="G7" s="35"/>
      <c r="H7" s="35"/>
      <c r="I7" s="35"/>
      <c r="J7" s="35"/>
      <c r="K7" s="35"/>
    </row>
    <row r="8" spans="1:11" x14ac:dyDescent="0.3">
      <c r="A8" s="2">
        <v>7</v>
      </c>
      <c r="B8" s="2">
        <v>1</v>
      </c>
      <c r="C8" s="2">
        <v>5</v>
      </c>
      <c r="D8" s="19">
        <f t="shared" si="0"/>
        <v>-0.14285714285714324</v>
      </c>
      <c r="E8" s="35"/>
      <c r="F8" s="35"/>
      <c r="G8" s="35"/>
      <c r="H8" s="35"/>
      <c r="I8" s="35"/>
      <c r="J8" s="35"/>
      <c r="K8" s="35"/>
    </row>
    <row r="9" spans="1:11" x14ac:dyDescent="0.3">
      <c r="A9" s="2">
        <v>7</v>
      </c>
      <c r="B9" s="2">
        <v>1</v>
      </c>
      <c r="C9" s="2">
        <v>6</v>
      </c>
      <c r="D9" s="19">
        <f t="shared" si="0"/>
        <v>0.85714285714285676</v>
      </c>
      <c r="E9" s="35"/>
      <c r="F9" s="35"/>
      <c r="G9" s="35"/>
      <c r="H9" s="35"/>
      <c r="I9" s="35"/>
      <c r="J9" s="35"/>
      <c r="K9" s="35"/>
    </row>
    <row r="10" spans="1:11" x14ac:dyDescent="0.3">
      <c r="A10" s="2">
        <v>6</v>
      </c>
      <c r="B10" s="2">
        <v>1</v>
      </c>
      <c r="C10" s="2">
        <v>5</v>
      </c>
      <c r="D10" s="19">
        <f t="shared" si="0"/>
        <v>-0.14285714285714324</v>
      </c>
      <c r="E10" s="35"/>
      <c r="F10" s="35"/>
      <c r="G10" s="35"/>
      <c r="H10" s="35"/>
      <c r="I10" s="35"/>
      <c r="J10" s="35"/>
      <c r="K10" s="35"/>
    </row>
    <row r="11" spans="1:11" x14ac:dyDescent="0.3">
      <c r="A11" s="2">
        <v>4</v>
      </c>
      <c r="B11" s="2">
        <v>1</v>
      </c>
      <c r="C11" s="2">
        <v>2</v>
      </c>
      <c r="D11" s="19">
        <f t="shared" si="0"/>
        <v>-3.1428571428571432</v>
      </c>
      <c r="G11" s="35"/>
      <c r="H11" s="35"/>
      <c r="I11" s="43"/>
      <c r="J11" s="43"/>
      <c r="K11" s="43"/>
    </row>
    <row r="12" spans="1:11" x14ac:dyDescent="0.3">
      <c r="A12" s="2">
        <v>8</v>
      </c>
      <c r="B12" s="2">
        <v>1</v>
      </c>
      <c r="C12" s="2">
        <v>8</v>
      </c>
      <c r="D12" s="19">
        <f t="shared" si="0"/>
        <v>2.8571428571428568</v>
      </c>
      <c r="G12" s="35"/>
      <c r="H12" s="35"/>
      <c r="I12" s="35"/>
      <c r="J12" s="35"/>
      <c r="K12" s="35"/>
    </row>
    <row r="13" spans="1:11" x14ac:dyDescent="0.3">
      <c r="A13" s="2">
        <v>10</v>
      </c>
      <c r="B13" s="2">
        <v>1</v>
      </c>
      <c r="C13" s="2">
        <v>9</v>
      </c>
      <c r="D13" s="19">
        <f t="shared" si="0"/>
        <v>3.8571428571428568</v>
      </c>
      <c r="E13" s="35"/>
      <c r="F13" s="35"/>
      <c r="G13" s="35"/>
      <c r="H13" s="35"/>
      <c r="I13" s="35"/>
      <c r="J13" s="35"/>
      <c r="K13" s="35"/>
    </row>
    <row r="14" spans="1:11" x14ac:dyDescent="0.3">
      <c r="A14" s="2">
        <v>6</v>
      </c>
      <c r="B14" s="2">
        <v>1</v>
      </c>
      <c r="C14" s="2">
        <v>5</v>
      </c>
      <c r="D14" s="19">
        <f t="shared" si="0"/>
        <v>-0.14285714285714324</v>
      </c>
      <c r="E14" s="35"/>
      <c r="F14" s="35"/>
      <c r="G14" s="35"/>
      <c r="H14" s="35"/>
      <c r="I14" s="35"/>
      <c r="J14" s="35"/>
      <c r="K14" s="35"/>
    </row>
    <row r="15" spans="1:11" x14ac:dyDescent="0.3">
      <c r="A15" s="2">
        <v>7</v>
      </c>
      <c r="B15" s="2">
        <v>1</v>
      </c>
      <c r="C15" s="2">
        <v>8</v>
      </c>
      <c r="D15" s="19">
        <f t="shared" si="0"/>
        <v>2.8571428571428568</v>
      </c>
      <c r="E15" s="35"/>
      <c r="F15" s="35"/>
      <c r="G15" s="35"/>
      <c r="H15" s="35"/>
      <c r="I15" s="35"/>
      <c r="J15" s="35"/>
      <c r="K15" s="35"/>
    </row>
    <row r="16" spans="1:11" x14ac:dyDescent="0.3">
      <c r="A16" s="2">
        <v>7</v>
      </c>
      <c r="B16" s="2">
        <v>1</v>
      </c>
      <c r="C16" s="2">
        <v>8</v>
      </c>
      <c r="D16" s="19">
        <f t="shared" si="0"/>
        <v>2.8571428571428568</v>
      </c>
      <c r="E16" s="35"/>
      <c r="F16" s="35"/>
      <c r="G16" s="35"/>
      <c r="H16" s="35"/>
      <c r="I16" s="35"/>
      <c r="J16" s="35"/>
      <c r="K16" s="35"/>
    </row>
    <row r="17" spans="1:11" x14ac:dyDescent="0.3">
      <c r="A17" s="2">
        <v>8</v>
      </c>
      <c r="B17" s="2">
        <v>1</v>
      </c>
      <c r="C17" s="2">
        <v>4</v>
      </c>
      <c r="D17" s="19">
        <f t="shared" si="0"/>
        <v>-1.1428571428571432</v>
      </c>
      <c r="E17" s="35"/>
      <c r="F17" s="35"/>
      <c r="G17" s="35"/>
      <c r="H17" s="35"/>
      <c r="I17" s="35"/>
      <c r="J17" s="35"/>
      <c r="K17" s="35"/>
    </row>
    <row r="18" spans="1:11" x14ac:dyDescent="0.3">
      <c r="A18" s="2">
        <v>10</v>
      </c>
      <c r="B18" s="2">
        <v>1</v>
      </c>
      <c r="C18" s="2">
        <v>6</v>
      </c>
      <c r="D18" s="19">
        <f t="shared" si="0"/>
        <v>0.85714285714285676</v>
      </c>
      <c r="E18" s="35"/>
      <c r="F18" s="35"/>
      <c r="G18" s="35"/>
      <c r="H18" s="35"/>
      <c r="I18" s="44"/>
      <c r="J18" s="35"/>
      <c r="K18" s="35"/>
    </row>
    <row r="19" spans="1:11" x14ac:dyDescent="0.3">
      <c r="A19" s="2">
        <v>7</v>
      </c>
      <c r="B19" s="2">
        <v>1</v>
      </c>
      <c r="C19" s="2">
        <v>5</v>
      </c>
      <c r="D19" s="19">
        <f t="shared" si="0"/>
        <v>-0.14285714285714324</v>
      </c>
      <c r="E19" s="35"/>
      <c r="F19" s="35"/>
      <c r="G19" s="35"/>
      <c r="H19" s="35"/>
      <c r="I19" s="35"/>
      <c r="J19" s="35"/>
      <c r="K19" s="35"/>
    </row>
    <row r="20" spans="1:11" x14ac:dyDescent="0.3">
      <c r="A20" s="2">
        <v>9</v>
      </c>
      <c r="B20" s="2">
        <v>1</v>
      </c>
      <c r="C20" s="2">
        <v>6</v>
      </c>
      <c r="D20" s="19">
        <f t="shared" si="0"/>
        <v>0.85714285714285676</v>
      </c>
      <c r="E20" s="35"/>
      <c r="F20" s="85"/>
      <c r="G20" s="85"/>
      <c r="H20" s="35"/>
      <c r="I20" s="35"/>
      <c r="J20" s="35"/>
      <c r="K20" s="35"/>
    </row>
    <row r="21" spans="1:11" ht="15" customHeight="1" x14ac:dyDescent="0.3">
      <c r="A21" s="2">
        <v>3</v>
      </c>
      <c r="B21" s="2">
        <v>1</v>
      </c>
      <c r="C21" s="2">
        <v>4</v>
      </c>
      <c r="D21" s="19">
        <f t="shared" si="0"/>
        <v>-1.1428571428571432</v>
      </c>
      <c r="E21" s="35"/>
      <c r="F21" s="34"/>
      <c r="G21" s="34"/>
      <c r="H21" s="36"/>
      <c r="I21" s="86"/>
      <c r="J21" s="86"/>
      <c r="K21" s="35"/>
    </row>
    <row r="22" spans="1:11" x14ac:dyDescent="0.3">
      <c r="A22" s="2">
        <v>6</v>
      </c>
      <c r="B22" s="2">
        <v>1</v>
      </c>
      <c r="C22" s="2">
        <v>6</v>
      </c>
      <c r="D22" s="19">
        <f t="shared" si="0"/>
        <v>0.85714285714285676</v>
      </c>
      <c r="E22" s="35"/>
      <c r="F22" s="35"/>
      <c r="G22" s="35"/>
      <c r="H22" s="35"/>
      <c r="I22" s="87"/>
      <c r="J22" s="87"/>
      <c r="K22" s="35"/>
    </row>
    <row r="23" spans="1:11" x14ac:dyDescent="0.3">
      <c r="A23" s="2">
        <v>4</v>
      </c>
      <c r="B23" s="2">
        <v>1</v>
      </c>
      <c r="C23" s="2">
        <v>3</v>
      </c>
      <c r="D23" s="19">
        <f t="shared" si="0"/>
        <v>-2.1428571428571432</v>
      </c>
      <c r="E23" s="35"/>
      <c r="F23" s="35"/>
      <c r="G23" s="35"/>
      <c r="H23" s="35"/>
      <c r="I23" s="87"/>
      <c r="J23" s="87"/>
      <c r="K23" s="35"/>
    </row>
    <row r="24" spans="1:11" x14ac:dyDescent="0.3">
      <c r="A24" s="2">
        <v>8</v>
      </c>
      <c r="B24" s="2">
        <v>1</v>
      </c>
      <c r="C24" s="2">
        <v>5</v>
      </c>
      <c r="D24" s="19">
        <f t="shared" si="0"/>
        <v>-0.14285714285714324</v>
      </c>
    </row>
    <row r="25" spans="1:11" x14ac:dyDescent="0.3">
      <c r="A25" s="2">
        <v>8</v>
      </c>
      <c r="B25" s="2">
        <v>1</v>
      </c>
      <c r="C25" s="2">
        <v>8</v>
      </c>
      <c r="D25" s="19">
        <f t="shared" si="0"/>
        <v>2.8571428571428568</v>
      </c>
    </row>
    <row r="26" spans="1:11" x14ac:dyDescent="0.3">
      <c r="A26" s="2">
        <v>5</v>
      </c>
      <c r="B26" s="2">
        <v>1</v>
      </c>
      <c r="C26" s="2">
        <v>6</v>
      </c>
      <c r="D26" s="19">
        <f t="shared" si="0"/>
        <v>0.85714285714285676</v>
      </c>
    </row>
    <row r="27" spans="1:11" x14ac:dyDescent="0.3">
      <c r="A27" s="2">
        <v>3</v>
      </c>
      <c r="B27" s="2">
        <v>1</v>
      </c>
      <c r="C27" s="2">
        <v>2</v>
      </c>
      <c r="D27" s="19">
        <f t="shared" si="0"/>
        <v>-3.1428571428571432</v>
      </c>
    </row>
    <row r="28" spans="1:11" x14ac:dyDescent="0.3">
      <c r="A28" s="2">
        <v>6</v>
      </c>
      <c r="B28" s="2">
        <v>1</v>
      </c>
      <c r="C28" s="2">
        <v>5</v>
      </c>
      <c r="D28" s="19">
        <f t="shared" si="0"/>
        <v>-0.14285714285714324</v>
      </c>
    </row>
    <row r="29" spans="1:11" x14ac:dyDescent="0.3">
      <c r="A29" s="2">
        <v>3</v>
      </c>
      <c r="B29" s="2">
        <v>1</v>
      </c>
      <c r="C29" s="2">
        <v>3</v>
      </c>
      <c r="D29" s="19">
        <f t="shared" si="0"/>
        <v>-2.1428571428571432</v>
      </c>
    </row>
    <row r="30" spans="1:11" x14ac:dyDescent="0.3">
      <c r="A30" s="2">
        <v>7</v>
      </c>
      <c r="B30" s="2">
        <v>1</v>
      </c>
      <c r="C30" s="2">
        <v>7</v>
      </c>
      <c r="D30" s="19">
        <f t="shared" si="0"/>
        <v>1.8571428571428568</v>
      </c>
    </row>
    <row r="31" spans="1:11" x14ac:dyDescent="0.3">
      <c r="A31" s="2">
        <v>7</v>
      </c>
      <c r="B31" s="2">
        <v>1</v>
      </c>
      <c r="C31" s="2">
        <v>5</v>
      </c>
      <c r="D31" s="19">
        <f t="shared" si="0"/>
        <v>-0.14285714285714324</v>
      </c>
    </row>
    <row r="32" spans="1:11" x14ac:dyDescent="0.3">
      <c r="A32" s="2">
        <v>5</v>
      </c>
      <c r="B32" s="2">
        <v>1</v>
      </c>
      <c r="C32" s="2">
        <v>4</v>
      </c>
      <c r="D32" s="19">
        <f t="shared" si="0"/>
        <v>-1.1428571428571432</v>
      </c>
    </row>
    <row r="33" spans="1:4" x14ac:dyDescent="0.3">
      <c r="A33" s="2">
        <v>8</v>
      </c>
      <c r="B33" s="2">
        <v>1</v>
      </c>
      <c r="C33" s="2">
        <v>6</v>
      </c>
      <c r="D33" s="19">
        <f t="shared" si="0"/>
        <v>0.85714285714285676</v>
      </c>
    </row>
    <row r="34" spans="1:4" x14ac:dyDescent="0.3">
      <c r="A34" s="2">
        <v>7</v>
      </c>
      <c r="B34" s="2">
        <v>1</v>
      </c>
      <c r="C34" s="2">
        <v>7</v>
      </c>
      <c r="D34" s="19">
        <f t="shared" si="0"/>
        <v>1.8571428571428568</v>
      </c>
    </row>
    <row r="35" spans="1:4" x14ac:dyDescent="0.3">
      <c r="A35" s="2">
        <v>5</v>
      </c>
      <c r="B35" s="2">
        <v>1</v>
      </c>
      <c r="C35" s="2">
        <v>7</v>
      </c>
      <c r="D35" s="19">
        <f t="shared" si="0"/>
        <v>1.8571428571428568</v>
      </c>
    </row>
    <row r="36" spans="1:4" x14ac:dyDescent="0.3">
      <c r="A36" s="2">
        <v>6</v>
      </c>
      <c r="B36" s="2">
        <v>1</v>
      </c>
      <c r="C36" s="2">
        <v>5</v>
      </c>
      <c r="D36" s="19">
        <f t="shared" ref="D36:D59" si="1">C36-$E$59</f>
        <v>-0.14285714285714324</v>
      </c>
    </row>
    <row r="37" spans="1:4" x14ac:dyDescent="0.3">
      <c r="A37" s="2">
        <v>9</v>
      </c>
      <c r="B37" s="2">
        <v>1</v>
      </c>
      <c r="C37" s="2">
        <v>6</v>
      </c>
      <c r="D37" s="19">
        <f t="shared" si="1"/>
        <v>0.85714285714285676</v>
      </c>
    </row>
    <row r="38" spans="1:4" x14ac:dyDescent="0.3">
      <c r="A38" s="2">
        <v>7</v>
      </c>
      <c r="B38" s="2">
        <v>1</v>
      </c>
      <c r="C38" s="2">
        <v>4</v>
      </c>
      <c r="D38" s="19">
        <f t="shared" si="1"/>
        <v>-1.1428571428571432</v>
      </c>
    </row>
    <row r="39" spans="1:4" x14ac:dyDescent="0.3">
      <c r="A39" s="2">
        <v>8</v>
      </c>
      <c r="B39" s="2">
        <v>1</v>
      </c>
      <c r="C39" s="2">
        <v>5</v>
      </c>
      <c r="D39" s="19">
        <f t="shared" si="1"/>
        <v>-0.14285714285714324</v>
      </c>
    </row>
    <row r="40" spans="1:4" x14ac:dyDescent="0.3">
      <c r="A40" s="2">
        <v>7</v>
      </c>
      <c r="B40" s="2">
        <v>1</v>
      </c>
      <c r="C40" s="2">
        <v>6</v>
      </c>
      <c r="D40" s="19">
        <f t="shared" si="1"/>
        <v>0.85714285714285676</v>
      </c>
    </row>
    <row r="41" spans="1:4" x14ac:dyDescent="0.3">
      <c r="A41" s="2">
        <v>5</v>
      </c>
      <c r="B41" s="2">
        <v>1</v>
      </c>
      <c r="C41" s="2">
        <v>4</v>
      </c>
      <c r="D41" s="19">
        <f t="shared" si="1"/>
        <v>-1.1428571428571432</v>
      </c>
    </row>
    <row r="42" spans="1:4" x14ac:dyDescent="0.3">
      <c r="A42" s="2">
        <v>6</v>
      </c>
      <c r="B42" s="2">
        <v>1</v>
      </c>
      <c r="C42" s="2">
        <v>5</v>
      </c>
      <c r="D42" s="19">
        <f t="shared" si="1"/>
        <v>-0.14285714285714324</v>
      </c>
    </row>
    <row r="43" spans="1:4" x14ac:dyDescent="0.3">
      <c r="A43" s="2">
        <v>7</v>
      </c>
      <c r="B43" s="2">
        <v>1</v>
      </c>
      <c r="C43" s="2">
        <v>6</v>
      </c>
      <c r="D43" s="19">
        <f t="shared" si="1"/>
        <v>0.85714285714285676</v>
      </c>
    </row>
    <row r="44" spans="1:4" x14ac:dyDescent="0.3">
      <c r="A44" s="2">
        <v>5</v>
      </c>
      <c r="B44" s="2">
        <v>1</v>
      </c>
      <c r="C44" s="2">
        <v>4</v>
      </c>
      <c r="D44" s="19">
        <f t="shared" si="1"/>
        <v>-1.1428571428571432</v>
      </c>
    </row>
    <row r="45" spans="1:4" x14ac:dyDescent="0.3">
      <c r="A45" s="2">
        <v>6</v>
      </c>
      <c r="B45" s="2">
        <v>1</v>
      </c>
      <c r="C45" s="2">
        <v>5</v>
      </c>
      <c r="D45" s="19">
        <f t="shared" si="1"/>
        <v>-0.14285714285714324</v>
      </c>
    </row>
    <row r="46" spans="1:4" x14ac:dyDescent="0.3">
      <c r="A46" s="2">
        <v>7</v>
      </c>
      <c r="B46" s="2">
        <v>1</v>
      </c>
      <c r="C46" s="2">
        <v>6</v>
      </c>
      <c r="D46" s="19">
        <f t="shared" si="1"/>
        <v>0.85714285714285676</v>
      </c>
    </row>
    <row r="47" spans="1:4" x14ac:dyDescent="0.3">
      <c r="A47" s="2">
        <v>7</v>
      </c>
      <c r="B47" s="2">
        <v>1</v>
      </c>
      <c r="C47" s="2">
        <v>5</v>
      </c>
      <c r="D47" s="19">
        <f t="shared" si="1"/>
        <v>-0.14285714285714324</v>
      </c>
    </row>
    <row r="48" spans="1:4" x14ac:dyDescent="0.3">
      <c r="A48" s="2">
        <v>10</v>
      </c>
      <c r="B48" s="2">
        <v>1</v>
      </c>
      <c r="C48" s="2">
        <v>9</v>
      </c>
      <c r="D48" s="19">
        <f t="shared" si="1"/>
        <v>3.8571428571428568</v>
      </c>
    </row>
    <row r="49" spans="1:5" x14ac:dyDescent="0.3">
      <c r="A49" s="2">
        <v>5</v>
      </c>
      <c r="B49" s="2">
        <v>1</v>
      </c>
      <c r="C49" s="2">
        <v>2</v>
      </c>
      <c r="D49" s="19">
        <f t="shared" si="1"/>
        <v>-3.1428571428571432</v>
      </c>
    </row>
    <row r="50" spans="1:5" x14ac:dyDescent="0.3">
      <c r="A50" s="2">
        <v>6</v>
      </c>
      <c r="B50" s="2">
        <v>1</v>
      </c>
      <c r="C50" s="2">
        <v>6</v>
      </c>
      <c r="D50" s="19">
        <f t="shared" si="1"/>
        <v>0.85714285714285676</v>
      </c>
    </row>
    <row r="51" spans="1:5" x14ac:dyDescent="0.3">
      <c r="A51" s="2">
        <v>5</v>
      </c>
      <c r="B51" s="2">
        <v>1</v>
      </c>
      <c r="C51" s="2">
        <v>5</v>
      </c>
      <c r="D51" s="19">
        <f t="shared" si="1"/>
        <v>-0.14285714285714324</v>
      </c>
    </row>
    <row r="52" spans="1:5" x14ac:dyDescent="0.3">
      <c r="A52" s="2">
        <v>3</v>
      </c>
      <c r="B52" s="2">
        <v>1</v>
      </c>
      <c r="C52" s="2">
        <v>2</v>
      </c>
      <c r="D52" s="19">
        <f t="shared" si="1"/>
        <v>-3.1428571428571432</v>
      </c>
    </row>
    <row r="53" spans="1:5" x14ac:dyDescent="0.3">
      <c r="A53" s="2">
        <v>5</v>
      </c>
      <c r="B53" s="2">
        <v>1</v>
      </c>
      <c r="C53" s="2">
        <v>3</v>
      </c>
      <c r="D53" s="19">
        <f t="shared" si="1"/>
        <v>-2.1428571428571432</v>
      </c>
    </row>
    <row r="54" spans="1:5" x14ac:dyDescent="0.3">
      <c r="A54" s="2">
        <v>4</v>
      </c>
      <c r="B54" s="2">
        <v>1</v>
      </c>
      <c r="C54" s="2">
        <v>5</v>
      </c>
      <c r="D54" s="19">
        <f t="shared" si="1"/>
        <v>-0.14285714285714324</v>
      </c>
    </row>
    <row r="55" spans="1:5" x14ac:dyDescent="0.3">
      <c r="A55" s="2">
        <v>6</v>
      </c>
      <c r="B55" s="2">
        <v>1</v>
      </c>
      <c r="C55" s="2">
        <v>5</v>
      </c>
      <c r="D55" s="19">
        <f t="shared" si="1"/>
        <v>-0.14285714285714324</v>
      </c>
    </row>
    <row r="56" spans="1:5" x14ac:dyDescent="0.3">
      <c r="A56" s="2">
        <v>5</v>
      </c>
      <c r="B56" s="2">
        <v>1</v>
      </c>
      <c r="C56" s="2">
        <v>4</v>
      </c>
      <c r="D56" s="19">
        <f t="shared" si="1"/>
        <v>-1.1428571428571432</v>
      </c>
    </row>
    <row r="57" spans="1:5" x14ac:dyDescent="0.3">
      <c r="A57" s="2">
        <v>9</v>
      </c>
      <c r="B57" s="2">
        <v>1</v>
      </c>
      <c r="C57" s="2">
        <v>4</v>
      </c>
      <c r="D57" s="19">
        <f t="shared" si="1"/>
        <v>-1.1428571428571432</v>
      </c>
    </row>
    <row r="58" spans="1:5" x14ac:dyDescent="0.3">
      <c r="A58" s="2">
        <v>8</v>
      </c>
      <c r="B58" s="2">
        <v>1</v>
      </c>
      <c r="C58" s="2">
        <v>6</v>
      </c>
      <c r="D58" s="19">
        <f t="shared" si="1"/>
        <v>0.85714285714285676</v>
      </c>
    </row>
    <row r="59" spans="1:5" x14ac:dyDescent="0.3">
      <c r="A59" s="2">
        <v>6</v>
      </c>
      <c r="B59" s="2">
        <v>1</v>
      </c>
      <c r="C59" s="2">
        <v>4</v>
      </c>
      <c r="D59" s="19">
        <f t="shared" si="1"/>
        <v>-1.1428571428571432</v>
      </c>
      <c r="E59" s="3">
        <f>AVERAGE(C4:C59)</f>
        <v>5.1428571428571432</v>
      </c>
    </row>
    <row r="60" spans="1:5" x14ac:dyDescent="0.3">
      <c r="A60" s="2">
        <v>5</v>
      </c>
      <c r="B60" s="2">
        <v>0</v>
      </c>
      <c r="C60" s="2">
        <v>2</v>
      </c>
      <c r="D60" s="19">
        <f t="shared" ref="D60:D91" si="2">C60-$E$118</f>
        <v>-3.1355932203389827</v>
      </c>
    </row>
    <row r="61" spans="1:5" x14ac:dyDescent="0.3">
      <c r="A61" s="2">
        <v>4</v>
      </c>
      <c r="B61" s="2">
        <v>0</v>
      </c>
      <c r="C61" s="2">
        <v>3</v>
      </c>
      <c r="D61" s="19">
        <f t="shared" si="2"/>
        <v>-2.1355932203389827</v>
      </c>
    </row>
    <row r="62" spans="1:5" x14ac:dyDescent="0.3">
      <c r="A62" s="2">
        <v>6</v>
      </c>
      <c r="B62" s="2">
        <v>0</v>
      </c>
      <c r="C62" s="2">
        <v>5</v>
      </c>
      <c r="D62" s="19">
        <f t="shared" si="2"/>
        <v>-0.13559322033898269</v>
      </c>
    </row>
    <row r="63" spans="1:5" x14ac:dyDescent="0.3">
      <c r="A63" s="2">
        <v>8</v>
      </c>
      <c r="B63" s="2">
        <v>0</v>
      </c>
      <c r="C63" s="2">
        <v>6</v>
      </c>
      <c r="D63" s="19">
        <f t="shared" si="2"/>
        <v>0.86440677966101731</v>
      </c>
    </row>
    <row r="64" spans="1:5" x14ac:dyDescent="0.3">
      <c r="A64" s="2">
        <v>5</v>
      </c>
      <c r="B64" s="2">
        <v>0</v>
      </c>
      <c r="C64" s="2">
        <v>5</v>
      </c>
      <c r="D64" s="19">
        <f t="shared" si="2"/>
        <v>-0.13559322033898269</v>
      </c>
    </row>
    <row r="65" spans="1:4" x14ac:dyDescent="0.3">
      <c r="A65" s="2">
        <v>6</v>
      </c>
      <c r="B65" s="2">
        <v>0</v>
      </c>
      <c r="C65" s="2">
        <v>4</v>
      </c>
      <c r="D65" s="19">
        <f t="shared" si="2"/>
        <v>-1.1355932203389827</v>
      </c>
    </row>
    <row r="66" spans="1:4" x14ac:dyDescent="0.3">
      <c r="A66" s="2">
        <v>6</v>
      </c>
      <c r="B66" s="2">
        <v>0</v>
      </c>
      <c r="C66" s="2">
        <v>6</v>
      </c>
      <c r="D66" s="19">
        <f t="shared" si="2"/>
        <v>0.86440677966101731</v>
      </c>
    </row>
    <row r="67" spans="1:4" x14ac:dyDescent="0.3">
      <c r="A67" s="2">
        <v>3</v>
      </c>
      <c r="B67" s="2">
        <v>0</v>
      </c>
      <c r="C67" s="2">
        <v>2</v>
      </c>
      <c r="D67" s="19">
        <f t="shared" si="2"/>
        <v>-3.1355932203389827</v>
      </c>
    </row>
    <row r="68" spans="1:4" x14ac:dyDescent="0.3">
      <c r="A68" s="2">
        <v>7</v>
      </c>
      <c r="B68" s="2">
        <v>0</v>
      </c>
      <c r="C68" s="2">
        <v>8</v>
      </c>
      <c r="D68" s="19">
        <f t="shared" si="2"/>
        <v>2.8644067796610173</v>
      </c>
    </row>
    <row r="69" spans="1:4" x14ac:dyDescent="0.3">
      <c r="A69" s="2">
        <v>8</v>
      </c>
      <c r="B69" s="2">
        <v>0</v>
      </c>
      <c r="C69" s="2">
        <v>9</v>
      </c>
      <c r="D69" s="19">
        <f t="shared" si="2"/>
        <v>3.8644067796610173</v>
      </c>
    </row>
    <row r="70" spans="1:4" x14ac:dyDescent="0.3">
      <c r="A70" s="2">
        <v>9</v>
      </c>
      <c r="B70" s="2">
        <v>0</v>
      </c>
      <c r="C70" s="2">
        <v>6</v>
      </c>
      <c r="D70" s="19">
        <f t="shared" si="2"/>
        <v>0.86440677966101731</v>
      </c>
    </row>
    <row r="71" spans="1:4" x14ac:dyDescent="0.3">
      <c r="A71" s="2">
        <v>5</v>
      </c>
      <c r="B71" s="2">
        <v>0</v>
      </c>
      <c r="C71" s="2">
        <v>5</v>
      </c>
      <c r="D71" s="19">
        <f t="shared" si="2"/>
        <v>-0.13559322033898269</v>
      </c>
    </row>
    <row r="72" spans="1:4" x14ac:dyDescent="0.3">
      <c r="A72" s="2">
        <v>6</v>
      </c>
      <c r="B72" s="2">
        <v>0</v>
      </c>
      <c r="C72" s="2">
        <v>5</v>
      </c>
      <c r="D72" s="19">
        <f t="shared" si="2"/>
        <v>-0.13559322033898269</v>
      </c>
    </row>
    <row r="73" spans="1:4" x14ac:dyDescent="0.3">
      <c r="A73" s="2">
        <v>2</v>
      </c>
      <c r="B73" s="2">
        <v>0</v>
      </c>
      <c r="C73" s="2">
        <v>3</v>
      </c>
      <c r="D73" s="19">
        <f t="shared" si="2"/>
        <v>-2.1355932203389827</v>
      </c>
    </row>
    <row r="74" spans="1:4" x14ac:dyDescent="0.3">
      <c r="A74" s="2">
        <v>3</v>
      </c>
      <c r="B74" s="2">
        <v>0</v>
      </c>
      <c r="C74" s="2">
        <v>3</v>
      </c>
      <c r="D74" s="19">
        <f t="shared" si="2"/>
        <v>-2.1355932203389827</v>
      </c>
    </row>
    <row r="75" spans="1:4" x14ac:dyDescent="0.3">
      <c r="A75" s="2">
        <v>5</v>
      </c>
      <c r="B75" s="2">
        <v>0</v>
      </c>
      <c r="C75" s="2">
        <v>5</v>
      </c>
      <c r="D75" s="19">
        <f t="shared" si="2"/>
        <v>-0.13559322033898269</v>
      </c>
    </row>
    <row r="76" spans="1:4" x14ac:dyDescent="0.3">
      <c r="A76" s="2">
        <v>8</v>
      </c>
      <c r="B76" s="2">
        <v>0</v>
      </c>
      <c r="C76" s="2">
        <v>4</v>
      </c>
      <c r="D76" s="19">
        <f t="shared" si="2"/>
        <v>-1.1355932203389827</v>
      </c>
    </row>
    <row r="77" spans="1:4" x14ac:dyDescent="0.3">
      <c r="A77" s="2">
        <v>5</v>
      </c>
      <c r="B77" s="2">
        <v>0</v>
      </c>
      <c r="C77" s="2">
        <v>6</v>
      </c>
      <c r="D77" s="19">
        <f t="shared" si="2"/>
        <v>0.86440677966101731</v>
      </c>
    </row>
    <row r="78" spans="1:4" x14ac:dyDescent="0.3">
      <c r="A78" s="2">
        <v>6</v>
      </c>
      <c r="B78" s="2">
        <v>0</v>
      </c>
      <c r="C78" s="2">
        <v>3</v>
      </c>
      <c r="D78" s="19">
        <f t="shared" si="2"/>
        <v>-2.1355932203389827</v>
      </c>
    </row>
    <row r="79" spans="1:4" x14ac:dyDescent="0.3">
      <c r="A79" s="2">
        <v>2</v>
      </c>
      <c r="B79" s="2">
        <v>0</v>
      </c>
      <c r="C79" s="2">
        <v>2</v>
      </c>
      <c r="D79" s="19">
        <f t="shared" si="2"/>
        <v>-3.1355932203389827</v>
      </c>
    </row>
    <row r="80" spans="1:4" x14ac:dyDescent="0.3">
      <c r="A80" s="2">
        <v>3</v>
      </c>
      <c r="B80" s="2">
        <v>0</v>
      </c>
      <c r="C80" s="2">
        <v>3</v>
      </c>
      <c r="D80" s="19">
        <f t="shared" si="2"/>
        <v>-2.1355932203389827</v>
      </c>
    </row>
    <row r="81" spans="1:4" x14ac:dyDescent="0.3">
      <c r="A81" s="2">
        <v>6</v>
      </c>
      <c r="B81" s="2">
        <v>0</v>
      </c>
      <c r="C81" s="2">
        <v>6</v>
      </c>
      <c r="D81" s="19">
        <f t="shared" si="2"/>
        <v>0.86440677966101731</v>
      </c>
    </row>
    <row r="82" spans="1:4" x14ac:dyDescent="0.3">
      <c r="A82" s="2">
        <v>7</v>
      </c>
      <c r="B82" s="2">
        <v>0</v>
      </c>
      <c r="C82" s="2">
        <v>8</v>
      </c>
      <c r="D82" s="19">
        <f t="shared" si="2"/>
        <v>2.8644067796610173</v>
      </c>
    </row>
    <row r="83" spans="1:4" x14ac:dyDescent="0.3">
      <c r="A83" s="2">
        <v>6</v>
      </c>
      <c r="B83" s="2">
        <v>0</v>
      </c>
      <c r="C83" s="2">
        <v>4</v>
      </c>
      <c r="D83" s="19">
        <f t="shared" si="2"/>
        <v>-1.1355932203389827</v>
      </c>
    </row>
    <row r="84" spans="1:4" x14ac:dyDescent="0.3">
      <c r="A84" s="2">
        <v>4</v>
      </c>
      <c r="B84" s="2">
        <v>0</v>
      </c>
      <c r="C84" s="2">
        <v>8</v>
      </c>
      <c r="D84" s="19">
        <f t="shared" si="2"/>
        <v>2.8644067796610173</v>
      </c>
    </row>
    <row r="85" spans="1:4" x14ac:dyDescent="0.3">
      <c r="A85" s="2">
        <v>5</v>
      </c>
      <c r="B85" s="2">
        <v>0</v>
      </c>
      <c r="C85" s="2">
        <v>5</v>
      </c>
      <c r="D85" s="19">
        <f t="shared" si="2"/>
        <v>-0.13559322033898269</v>
      </c>
    </row>
    <row r="86" spans="1:4" x14ac:dyDescent="0.3">
      <c r="A86" s="2">
        <v>6</v>
      </c>
      <c r="B86" s="2">
        <v>0</v>
      </c>
      <c r="C86" s="2">
        <v>7</v>
      </c>
      <c r="D86" s="19">
        <f t="shared" si="2"/>
        <v>1.8644067796610173</v>
      </c>
    </row>
    <row r="87" spans="1:4" x14ac:dyDescent="0.3">
      <c r="A87" s="2">
        <v>2</v>
      </c>
      <c r="B87" s="2">
        <v>0</v>
      </c>
      <c r="C87" s="2">
        <v>3</v>
      </c>
      <c r="D87" s="19">
        <f t="shared" si="2"/>
        <v>-2.1355932203389827</v>
      </c>
    </row>
    <row r="88" spans="1:4" x14ac:dyDescent="0.3">
      <c r="A88" s="2">
        <v>8</v>
      </c>
      <c r="B88" s="2">
        <v>0</v>
      </c>
      <c r="C88" s="2">
        <v>6</v>
      </c>
      <c r="D88" s="19">
        <f t="shared" si="2"/>
        <v>0.86440677966101731</v>
      </c>
    </row>
    <row r="89" spans="1:4" x14ac:dyDescent="0.3">
      <c r="A89" s="2">
        <v>9</v>
      </c>
      <c r="B89" s="2">
        <v>0</v>
      </c>
      <c r="C89" s="2">
        <v>8</v>
      </c>
      <c r="D89" s="19">
        <f t="shared" si="2"/>
        <v>2.8644067796610173</v>
      </c>
    </row>
    <row r="90" spans="1:4" x14ac:dyDescent="0.3">
      <c r="A90" s="2">
        <v>5</v>
      </c>
      <c r="B90" s="2">
        <v>0</v>
      </c>
      <c r="C90" s="2">
        <v>6</v>
      </c>
      <c r="D90" s="19">
        <f t="shared" si="2"/>
        <v>0.86440677966101731</v>
      </c>
    </row>
    <row r="91" spans="1:4" x14ac:dyDescent="0.3">
      <c r="A91" s="2">
        <v>8</v>
      </c>
      <c r="B91" s="2">
        <v>0</v>
      </c>
      <c r="C91" s="2">
        <v>5</v>
      </c>
      <c r="D91" s="19">
        <f t="shared" si="2"/>
        <v>-0.13559322033898269</v>
      </c>
    </row>
    <row r="92" spans="1:4" x14ac:dyDescent="0.3">
      <c r="A92" s="2">
        <v>7</v>
      </c>
      <c r="B92" s="2">
        <v>0</v>
      </c>
      <c r="C92" s="2">
        <v>4</v>
      </c>
      <c r="D92" s="19">
        <f t="shared" ref="D92:D118" si="3">C92-$E$118</f>
        <v>-1.1355932203389827</v>
      </c>
    </row>
    <row r="93" spans="1:4" x14ac:dyDescent="0.3">
      <c r="A93" s="2">
        <v>7</v>
      </c>
      <c r="B93" s="2">
        <v>0</v>
      </c>
      <c r="C93" s="2">
        <v>6</v>
      </c>
      <c r="D93" s="19">
        <f t="shared" si="3"/>
        <v>0.86440677966101731</v>
      </c>
    </row>
    <row r="94" spans="1:4" x14ac:dyDescent="0.3">
      <c r="A94" s="2">
        <v>8</v>
      </c>
      <c r="B94" s="2">
        <v>0</v>
      </c>
      <c r="C94" s="2">
        <v>7</v>
      </c>
      <c r="D94" s="19">
        <f t="shared" si="3"/>
        <v>1.8644067796610173</v>
      </c>
    </row>
    <row r="95" spans="1:4" x14ac:dyDescent="0.3">
      <c r="A95" s="2">
        <v>9</v>
      </c>
      <c r="B95" s="2">
        <v>0</v>
      </c>
      <c r="C95" s="2">
        <v>7</v>
      </c>
      <c r="D95" s="19">
        <f t="shared" si="3"/>
        <v>1.8644067796610173</v>
      </c>
    </row>
    <row r="96" spans="1:4" x14ac:dyDescent="0.3">
      <c r="A96" s="2">
        <v>6</v>
      </c>
      <c r="B96" s="2">
        <v>0</v>
      </c>
      <c r="C96" s="2">
        <v>5</v>
      </c>
      <c r="D96" s="19">
        <f t="shared" si="3"/>
        <v>-0.13559322033898269</v>
      </c>
    </row>
    <row r="97" spans="1:4" x14ac:dyDescent="0.3">
      <c r="A97" s="2">
        <v>5</v>
      </c>
      <c r="B97" s="2">
        <v>0</v>
      </c>
      <c r="C97" s="2">
        <v>6</v>
      </c>
      <c r="D97" s="19">
        <f t="shared" si="3"/>
        <v>0.86440677966101731</v>
      </c>
    </row>
    <row r="98" spans="1:4" x14ac:dyDescent="0.3">
      <c r="A98" s="2">
        <v>10</v>
      </c>
      <c r="B98" s="2">
        <v>0</v>
      </c>
      <c r="C98" s="2">
        <v>9</v>
      </c>
      <c r="D98" s="19">
        <f t="shared" si="3"/>
        <v>3.8644067796610173</v>
      </c>
    </row>
    <row r="99" spans="1:4" x14ac:dyDescent="0.3">
      <c r="A99" s="2">
        <v>2</v>
      </c>
      <c r="B99" s="2">
        <v>0</v>
      </c>
      <c r="C99" s="2">
        <v>5</v>
      </c>
      <c r="D99" s="19">
        <f t="shared" si="3"/>
        <v>-0.13559322033898269</v>
      </c>
    </row>
    <row r="100" spans="1:4" x14ac:dyDescent="0.3">
      <c r="A100" s="2">
        <v>4</v>
      </c>
      <c r="B100" s="2">
        <v>0</v>
      </c>
      <c r="C100" s="2">
        <v>1</v>
      </c>
      <c r="D100" s="19">
        <f t="shared" si="3"/>
        <v>-4.1355932203389827</v>
      </c>
    </row>
    <row r="101" spans="1:4" x14ac:dyDescent="0.3">
      <c r="A101" s="2">
        <v>4</v>
      </c>
      <c r="B101" s="2">
        <v>0</v>
      </c>
      <c r="C101" s="2">
        <v>2</v>
      </c>
      <c r="D101" s="19">
        <f t="shared" si="3"/>
        <v>-3.1355932203389827</v>
      </c>
    </row>
    <row r="102" spans="1:4" x14ac:dyDescent="0.3">
      <c r="A102" s="2">
        <v>5</v>
      </c>
      <c r="B102" s="2">
        <v>0</v>
      </c>
      <c r="C102" s="2">
        <v>6</v>
      </c>
      <c r="D102" s="19">
        <f t="shared" si="3"/>
        <v>0.86440677966101731</v>
      </c>
    </row>
    <row r="103" spans="1:4" x14ac:dyDescent="0.3">
      <c r="A103" s="2">
        <v>6</v>
      </c>
      <c r="B103" s="2">
        <v>0</v>
      </c>
      <c r="C103" s="2">
        <v>5</v>
      </c>
      <c r="D103" s="19">
        <f t="shared" si="3"/>
        <v>-0.13559322033898269</v>
      </c>
    </row>
    <row r="104" spans="1:4" x14ac:dyDescent="0.3">
      <c r="A104" s="2">
        <v>3</v>
      </c>
      <c r="B104" s="2">
        <v>0</v>
      </c>
      <c r="C104" s="2">
        <v>2</v>
      </c>
      <c r="D104" s="19">
        <f t="shared" si="3"/>
        <v>-3.1355932203389827</v>
      </c>
    </row>
    <row r="105" spans="1:4" x14ac:dyDescent="0.3">
      <c r="A105" s="2">
        <v>5</v>
      </c>
      <c r="B105" s="2">
        <v>0</v>
      </c>
      <c r="C105" s="2">
        <v>3</v>
      </c>
      <c r="D105" s="19">
        <f t="shared" si="3"/>
        <v>-2.1355932203389827</v>
      </c>
    </row>
    <row r="106" spans="1:4" x14ac:dyDescent="0.3">
      <c r="A106" s="2">
        <v>4</v>
      </c>
      <c r="B106" s="2">
        <v>0</v>
      </c>
      <c r="C106" s="2">
        <v>5</v>
      </c>
      <c r="D106" s="19">
        <f t="shared" si="3"/>
        <v>-0.13559322033898269</v>
      </c>
    </row>
    <row r="107" spans="1:4" x14ac:dyDescent="0.3">
      <c r="A107" s="2">
        <v>7</v>
      </c>
      <c r="B107" s="2">
        <v>0</v>
      </c>
      <c r="C107" s="2">
        <v>6</v>
      </c>
      <c r="D107" s="19">
        <f t="shared" si="3"/>
        <v>0.86440677966101731</v>
      </c>
    </row>
    <row r="108" spans="1:4" x14ac:dyDescent="0.3">
      <c r="A108" s="2">
        <v>6</v>
      </c>
      <c r="B108" s="2">
        <v>0</v>
      </c>
      <c r="C108" s="2">
        <v>8</v>
      </c>
      <c r="D108" s="19">
        <f t="shared" si="3"/>
        <v>2.8644067796610173</v>
      </c>
    </row>
    <row r="109" spans="1:4" x14ac:dyDescent="0.3">
      <c r="A109" s="2">
        <v>5</v>
      </c>
      <c r="B109" s="2">
        <v>0</v>
      </c>
      <c r="C109" s="2">
        <v>5</v>
      </c>
      <c r="D109" s="19">
        <f t="shared" si="3"/>
        <v>-0.13559322033898269</v>
      </c>
    </row>
    <row r="110" spans="1:4" x14ac:dyDescent="0.3">
      <c r="A110" s="2">
        <v>6</v>
      </c>
      <c r="B110" s="2">
        <v>0</v>
      </c>
      <c r="C110" s="2">
        <v>6</v>
      </c>
      <c r="D110" s="19">
        <f t="shared" si="3"/>
        <v>0.86440677966101731</v>
      </c>
    </row>
    <row r="111" spans="1:4" x14ac:dyDescent="0.3">
      <c r="A111" s="2">
        <v>5</v>
      </c>
      <c r="B111" s="2">
        <v>0</v>
      </c>
      <c r="C111" s="2">
        <v>6</v>
      </c>
      <c r="D111" s="19">
        <f t="shared" si="3"/>
        <v>0.86440677966101731</v>
      </c>
    </row>
    <row r="112" spans="1:4" x14ac:dyDescent="0.3">
      <c r="A112" s="2">
        <v>6</v>
      </c>
      <c r="B112" s="2">
        <v>0</v>
      </c>
      <c r="C112" s="2">
        <v>5</v>
      </c>
      <c r="D112" s="19">
        <f t="shared" si="3"/>
        <v>-0.13559322033898269</v>
      </c>
    </row>
    <row r="113" spans="1:5" x14ac:dyDescent="0.3">
      <c r="A113" s="2">
        <v>4</v>
      </c>
      <c r="B113" s="2">
        <v>0</v>
      </c>
      <c r="C113" s="2">
        <v>3</v>
      </c>
      <c r="D113" s="19">
        <f t="shared" si="3"/>
        <v>-2.1355932203389827</v>
      </c>
    </row>
    <row r="114" spans="1:5" x14ac:dyDescent="0.3">
      <c r="A114" s="2">
        <v>4</v>
      </c>
      <c r="B114" s="2">
        <v>0</v>
      </c>
      <c r="C114" s="2">
        <v>5</v>
      </c>
      <c r="D114" s="19">
        <f t="shared" si="3"/>
        <v>-0.13559322033898269</v>
      </c>
    </row>
    <row r="115" spans="1:5" x14ac:dyDescent="0.3">
      <c r="A115" s="2">
        <v>5</v>
      </c>
      <c r="B115" s="2">
        <v>0</v>
      </c>
      <c r="C115" s="2">
        <v>9</v>
      </c>
      <c r="D115" s="19">
        <f t="shared" si="3"/>
        <v>3.8644067796610173</v>
      </c>
    </row>
    <row r="116" spans="1:5" x14ac:dyDescent="0.3">
      <c r="A116" s="2">
        <v>6</v>
      </c>
      <c r="B116" s="2">
        <v>0</v>
      </c>
      <c r="C116" s="2">
        <v>5</v>
      </c>
      <c r="D116" s="19">
        <f t="shared" si="3"/>
        <v>-0.13559322033898269</v>
      </c>
    </row>
    <row r="117" spans="1:5" x14ac:dyDescent="0.3">
      <c r="A117" s="2">
        <v>7</v>
      </c>
      <c r="B117" s="2">
        <v>0</v>
      </c>
      <c r="C117" s="2">
        <v>6</v>
      </c>
      <c r="D117" s="19">
        <f t="shared" si="3"/>
        <v>0.86440677966101731</v>
      </c>
    </row>
    <row r="118" spans="1:5" x14ac:dyDescent="0.3">
      <c r="A118" s="2">
        <v>8</v>
      </c>
      <c r="B118" s="2">
        <v>0</v>
      </c>
      <c r="C118" s="2">
        <v>5</v>
      </c>
      <c r="D118" s="19">
        <f t="shared" si="3"/>
        <v>-0.13559322033898269</v>
      </c>
      <c r="E118" s="3">
        <f>AVERAGE(C60:C118)</f>
        <v>5.1355932203389827</v>
      </c>
    </row>
  </sheetData>
  <mergeCells count="3">
    <mergeCell ref="F20:G20"/>
    <mergeCell ref="I21:J21"/>
    <mergeCell ref="I22:J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3</vt:i4>
      </vt:variant>
    </vt:vector>
  </HeadingPairs>
  <TitlesOfParts>
    <vt:vector size="14" baseType="lpstr">
      <vt:lpstr>Sommaire</vt:lpstr>
      <vt:lpstr>Description</vt:lpstr>
      <vt:lpstr>Taille d'effet post test</vt:lpstr>
      <vt:lpstr>Taille d'effet ajustée</vt:lpstr>
      <vt:lpstr>Modèle 1</vt:lpstr>
      <vt:lpstr>Modèle 2</vt:lpstr>
      <vt:lpstr>Modèle 3</vt:lpstr>
      <vt:lpstr>Modèle 4</vt:lpstr>
      <vt:lpstr>Modèle 5</vt:lpstr>
      <vt:lpstr>Modèle 6</vt:lpstr>
      <vt:lpstr>Calculs prétests centrés</vt:lpstr>
      <vt:lpstr>Description!_ftnref1</vt:lpstr>
      <vt:lpstr>'Taille d''effet ajustée'!_ftnref1</vt:lpstr>
      <vt:lpstr>'Taille d''effet post test'!_ftnref1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roques</dc:creator>
  <cp:lastModifiedBy>nathalie roques</cp:lastModifiedBy>
  <cp:lastPrinted>2019-07-03T07:02:00Z</cp:lastPrinted>
  <dcterms:created xsi:type="dcterms:W3CDTF">2019-06-27T18:08:29Z</dcterms:created>
  <dcterms:modified xsi:type="dcterms:W3CDTF">2023-11-01T13:57:55Z</dcterms:modified>
</cp:coreProperties>
</file>