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\OneDrive\Documents\Educ Nat\textes persos\statistiques\Excel\Exemples\Exemples internet\"/>
    </mc:Choice>
  </mc:AlternateContent>
  <xr:revisionPtr revIDLastSave="0" documentId="13_ncr:1_{8BD8B658-37D8-4088-9AC9-D8865EA6B876}" xr6:coauthVersionLast="46" xr6:coauthVersionMax="46" xr10:uidLastSave="{00000000-0000-0000-0000-000000000000}"/>
  <bookViews>
    <workbookView xWindow="-120" yWindow="-120" windowWidth="20730" windowHeight="11160" tabRatio="740" activeTab="1" xr2:uid="{06D6758D-14DC-416A-8813-BD6AF1941E05}"/>
  </bookViews>
  <sheets>
    <sheet name="Exemple 12" sheetId="19" r:id="rId1"/>
    <sheet name="3 études" sheetId="6" r:id="rId2"/>
    <sheet name="4 études" sheetId="1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8" l="1"/>
  <c r="E8" i="18" s="1"/>
  <c r="D7" i="18"/>
  <c r="E7" i="18" s="1"/>
  <c r="D6" i="18"/>
  <c r="E6" i="18" s="1"/>
  <c r="D5" i="18"/>
  <c r="E5" i="18" s="1"/>
  <c r="G5" i="18" s="1"/>
  <c r="D6" i="6"/>
  <c r="E6" i="6" s="1"/>
  <c r="D7" i="6"/>
  <c r="E7" i="6" s="1"/>
  <c r="D5" i="6"/>
  <c r="E5" i="6" s="1"/>
  <c r="G7" i="18" l="1"/>
  <c r="N7" i="18"/>
  <c r="G6" i="18"/>
  <c r="F6" i="18"/>
  <c r="H6" i="18" s="1"/>
  <c r="G8" i="18"/>
  <c r="F8" i="18"/>
  <c r="H8" i="18" s="1"/>
  <c r="J8" i="18"/>
  <c r="M8" i="18"/>
  <c r="K8" i="18"/>
  <c r="N8" i="18"/>
  <c r="B12" i="18"/>
  <c r="C12" i="18" s="1"/>
  <c r="F5" i="18"/>
  <c r="H5" i="18" s="1"/>
  <c r="F7" i="18"/>
  <c r="H7" i="18" s="1"/>
  <c r="N5" i="18"/>
  <c r="G5" i="6"/>
  <c r="F5" i="6"/>
  <c r="H5" i="6" s="1"/>
  <c r="G6" i="6"/>
  <c r="F6" i="6"/>
  <c r="H6" i="6" s="1"/>
  <c r="G7" i="6"/>
  <c r="F7" i="6"/>
  <c r="H7" i="6" s="1"/>
  <c r="M6" i="18"/>
  <c r="K6" i="18"/>
  <c r="N6" i="18"/>
  <c r="J6" i="18"/>
  <c r="K5" i="18"/>
  <c r="M5" i="18"/>
  <c r="K7" i="18"/>
  <c r="M7" i="18"/>
  <c r="J5" i="18"/>
  <c r="J7" i="18"/>
  <c r="B12" i="6" l="1"/>
  <c r="C12" i="6" s="1"/>
  <c r="A12" i="6"/>
  <c r="D12" i="6" s="1"/>
  <c r="E12" i="6" s="1"/>
  <c r="I8" i="18"/>
  <c r="L8" i="18"/>
  <c r="A12" i="18"/>
  <c r="D12" i="18" s="1"/>
  <c r="L5" i="18"/>
  <c r="I5" i="18"/>
  <c r="L7" i="18"/>
  <c r="I7" i="18"/>
  <c r="I6" i="18"/>
  <c r="L6" i="18"/>
  <c r="E12" i="18" l="1"/>
  <c r="K7" i="6" l="1"/>
  <c r="M7" i="6"/>
  <c r="N7" i="6"/>
  <c r="J7" i="6"/>
  <c r="K5" i="6"/>
  <c r="M5" i="6"/>
  <c r="K6" i="6"/>
  <c r="M6" i="6"/>
  <c r="J6" i="6"/>
  <c r="N6" i="6"/>
  <c r="N5" i="6"/>
  <c r="J5" i="6"/>
  <c r="L7" i="6" l="1"/>
  <c r="I7" i="6"/>
  <c r="I6" i="6"/>
  <c r="L6" i="6"/>
  <c r="L5" i="6"/>
  <c r="I5" i="6"/>
</calcChain>
</file>

<file path=xl/sharedStrings.xml><?xml version="1.0" encoding="utf-8"?>
<sst xmlns="http://schemas.openxmlformats.org/spreadsheetml/2006/main" count="61" uniqueCount="38">
  <si>
    <t>na</t>
  </si>
  <si>
    <t>nb</t>
  </si>
  <si>
    <t>g</t>
  </si>
  <si>
    <t>sg</t>
  </si>
  <si>
    <t>g/sg</t>
  </si>
  <si>
    <t>valeur-p (test z)</t>
  </si>
  <si>
    <t>valeur-p (test t)</t>
  </si>
  <si>
    <t>Test z</t>
  </si>
  <si>
    <t>Test t</t>
  </si>
  <si>
    <t>g+t(0,025;ddl)*sg</t>
  </si>
  <si>
    <t>g-t(0,025;ddl) *sg</t>
  </si>
  <si>
    <t>g-1,96*sg (inf Ic)</t>
  </si>
  <si>
    <t>g+1,96*sg (sup Ic)</t>
  </si>
  <si>
    <t>Effet globale (moyenne pondérée)</t>
  </si>
  <si>
    <t>Valeur p (test z)</t>
  </si>
  <si>
    <t>w</t>
  </si>
  <si>
    <t>vg</t>
  </si>
  <si>
    <t>Calculs sans clusters (distribution aléatoire des élèves)</t>
  </si>
  <si>
    <t>poids (P)</t>
  </si>
  <si>
    <t>M</t>
  </si>
  <si>
    <t>var M</t>
  </si>
  <si>
    <t>s M</t>
  </si>
  <si>
    <t>M/s M</t>
  </si>
  <si>
    <t>Exemple 12</t>
  </si>
  <si>
    <t>Les données sont fictives.</t>
  </si>
  <si>
    <t>Méta analyse A</t>
  </si>
  <si>
    <t>Méta analyse B</t>
  </si>
  <si>
    <t>Trois études donnent toutes la même taille d’effet, ici le g de Hedges, avec g=0,2 et des tailles d’échantillon identiques. Les tailles d’effets ne sont pas statistiquement significativement positives (test-z au niveau de confiance 0,95, on a pour chaque étude une valeur-p supérieure à 0,05).</t>
  </si>
  <si>
    <t>On rajoute une étude à la méta-analyse précédente ; donc on a quatre études qui donnent toutes le même résultat (g = 0,2) et des tailles d’échantillon identiques. Ces tailles d’effets ne sont pas statistiquement significativement positives (test-z au niveau de confiance 0,95, on a pour chaque étude une valeur-p supérieure à 0,05).</t>
  </si>
  <si>
    <t>Chapitre 10</t>
  </si>
  <si>
    <t>3 études</t>
  </si>
  <si>
    <t>4 études</t>
  </si>
  <si>
    <t>La taille d'effet globale est calculée pour 3 études identiques</t>
  </si>
  <si>
    <t>La taille d'effet globale est calculée pour 4 études identiques</t>
  </si>
  <si>
    <t>Effet globale  : modèle de l'effet fixe</t>
  </si>
  <si>
    <t>sM</t>
  </si>
  <si>
    <t>vM</t>
  </si>
  <si>
    <t>M/sM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</si>
</sst>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1"/>
    <xf numFmtId="0" fontId="1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D423-35F0-4730-A472-8D3005D34073}">
  <dimension ref="A1:M14"/>
  <sheetViews>
    <sheetView workbookViewId="0">
      <selection activeCell="E19" sqref="E19"/>
    </sheetView>
  </sheetViews>
  <sheetFormatPr baseColWidth="10" defaultRowHeight="15" x14ac:dyDescent="0.25"/>
  <cols>
    <col min="1" max="16384" width="11.42578125" style="12"/>
  </cols>
  <sheetData>
    <row r="1" spans="1:13" x14ac:dyDescent="0.25">
      <c r="A1" s="15" t="s">
        <v>23</v>
      </c>
      <c r="C1" s="12" t="s">
        <v>29</v>
      </c>
    </row>
    <row r="3" spans="1:13" ht="15.75" x14ac:dyDescent="0.25">
      <c r="A3" s="13" t="s">
        <v>24</v>
      </c>
    </row>
    <row r="4" spans="1:13" ht="15.75" x14ac:dyDescent="0.25">
      <c r="A4" s="14" t="s">
        <v>25</v>
      </c>
    </row>
    <row r="5" spans="1:13" ht="15.75" customHeight="1" x14ac:dyDescent="0.25">
      <c r="A5" s="19" t="s">
        <v>27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5.7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5.75" x14ac:dyDescent="0.25">
      <c r="A8" s="14" t="s">
        <v>26</v>
      </c>
    </row>
    <row r="9" spans="1:13" ht="15.75" customHeight="1" x14ac:dyDescent="0.25">
      <c r="A9" s="19" t="s">
        <v>28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15.7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3" spans="1:13" x14ac:dyDescent="0.25">
      <c r="A13" s="16" t="s">
        <v>30</v>
      </c>
      <c r="B13" s="12" t="s">
        <v>32</v>
      </c>
    </row>
    <row r="14" spans="1:13" x14ac:dyDescent="0.25">
      <c r="A14" s="16" t="s">
        <v>31</v>
      </c>
      <c r="B14" s="12" t="s">
        <v>33</v>
      </c>
    </row>
  </sheetData>
  <mergeCells count="2">
    <mergeCell ref="A5:M7"/>
    <mergeCell ref="A9:M11"/>
  </mergeCells>
  <hyperlinks>
    <hyperlink ref="A13" location="'3 études'!A1" display="3 études" xr:uid="{CB06C184-5E94-43B7-A674-785EECB66B97}"/>
    <hyperlink ref="A14" location="'4 études'!A1" display="4 études" xr:uid="{840E0223-6A62-4A64-BC2D-DFA20D8376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B4C09-88F1-41D2-A99E-AC648DE799EC}">
  <dimension ref="A1:N14"/>
  <sheetViews>
    <sheetView tabSelected="1" workbookViewId="0">
      <selection activeCell="H13" sqref="H13"/>
    </sheetView>
  </sheetViews>
  <sheetFormatPr baseColWidth="10" defaultRowHeight="15" x14ac:dyDescent="0.25"/>
  <cols>
    <col min="1" max="1" width="8.140625" customWidth="1"/>
    <col min="2" max="2" width="10.42578125" style="1" customWidth="1"/>
    <col min="3" max="4" width="7.42578125" style="1" customWidth="1"/>
    <col min="5" max="5" width="9.5703125" style="1" customWidth="1"/>
    <col min="6" max="6" width="7.7109375" style="1" customWidth="1"/>
    <col min="7" max="7" width="9.85546875" style="1" customWidth="1"/>
    <col min="8" max="8" width="10" style="1" customWidth="1"/>
    <col min="9" max="9" width="11.42578125" style="1"/>
    <col min="10" max="10" width="10.140625" style="1" customWidth="1"/>
    <col min="11" max="12" width="9.28515625" style="1" customWidth="1"/>
    <col min="13" max="13" width="12.5703125" customWidth="1"/>
    <col min="14" max="14" width="12.85546875" customWidth="1"/>
  </cols>
  <sheetData>
    <row r="1" spans="1:14" x14ac:dyDescent="0.25">
      <c r="A1" s="15" t="s">
        <v>23</v>
      </c>
      <c r="C1" s="1" t="s">
        <v>29</v>
      </c>
    </row>
    <row r="3" spans="1:14" ht="18.75" customHeight="1" x14ac:dyDescent="0.25">
      <c r="A3" s="7"/>
      <c r="B3" s="18"/>
      <c r="C3" s="18"/>
      <c r="D3" s="18"/>
      <c r="E3" s="18"/>
      <c r="F3" s="18"/>
      <c r="G3" s="18"/>
      <c r="H3" s="18"/>
      <c r="I3" s="20" t="s">
        <v>7</v>
      </c>
      <c r="J3" s="20"/>
      <c r="K3" s="20"/>
      <c r="L3" s="20" t="s">
        <v>8</v>
      </c>
      <c r="M3" s="20"/>
      <c r="N3" s="20"/>
    </row>
    <row r="4" spans="1:14" s="2" customFormat="1" ht="29.25" customHeight="1" x14ac:dyDescent="0.25">
      <c r="A4" s="8" t="s">
        <v>0</v>
      </c>
      <c r="B4" s="8" t="s">
        <v>1</v>
      </c>
      <c r="C4" s="8" t="s">
        <v>2</v>
      </c>
      <c r="D4" s="8" t="s">
        <v>15</v>
      </c>
      <c r="E4" s="8" t="s">
        <v>16</v>
      </c>
      <c r="F4" s="8" t="s">
        <v>3</v>
      </c>
      <c r="G4" s="8" t="s">
        <v>18</v>
      </c>
      <c r="H4" s="8" t="s">
        <v>4</v>
      </c>
      <c r="I4" s="4" t="s">
        <v>5</v>
      </c>
      <c r="J4" s="4" t="s">
        <v>11</v>
      </c>
      <c r="K4" s="4" t="s">
        <v>12</v>
      </c>
      <c r="L4" s="4" t="s">
        <v>6</v>
      </c>
      <c r="M4" s="4" t="s">
        <v>10</v>
      </c>
      <c r="N4" s="4" t="s">
        <v>9</v>
      </c>
    </row>
    <row r="5" spans="1:14" x14ac:dyDescent="0.25">
      <c r="A5" s="6">
        <v>50</v>
      </c>
      <c r="B5" s="6">
        <v>50</v>
      </c>
      <c r="C5" s="6">
        <v>0.2</v>
      </c>
      <c r="D5" s="3">
        <f>(1-3/(4*(B5+A5)-9))</f>
        <v>0.99232736572890023</v>
      </c>
      <c r="E5" s="3">
        <f>D5^2*(1/A5+1/B5)+C5^2*(1/(2*(A5+B5)))</f>
        <v>3.9588544030978341E-2</v>
      </c>
      <c r="F5" s="3">
        <f>E5^0.5</f>
        <v>0.19896870113406867</v>
      </c>
      <c r="G5" s="3">
        <f>1/E5</f>
        <v>25.259832723767065</v>
      </c>
      <c r="H5" s="3">
        <f>C5/F5</f>
        <v>1.0051832215823555</v>
      </c>
      <c r="I5" s="5">
        <f>IF(H5&lt;0,2*_xlfn.NORM.S.DIST(H5,TRUE),2*(1-_xlfn.NORM.S.DIST(H5,TRUE)))</f>
        <v>0.31480863280428117</v>
      </c>
      <c r="J5" s="3">
        <f>C5-1.96*E5</f>
        <v>0.12240645369928246</v>
      </c>
      <c r="K5" s="3">
        <f>C5+1.96*E5</f>
        <v>0.27759354630071753</v>
      </c>
      <c r="L5" s="3">
        <f>IF(H5&lt;0,_xlfn.T.DIST.2T(-H5,A5+B5-2),_xlfn.T.DIST.2T(H5,A5+B5-2))</f>
        <v>0.31728412278637197</v>
      </c>
      <c r="M5" s="5">
        <f>C5-_xlfn.T.INV.2T(0.05,A5+B5-2)*E5</f>
        <v>0.12143782279914758</v>
      </c>
      <c r="N5" s="5">
        <f>C5+_xlfn.T.INV.2T(0.05,A5+B5-2)*E5</f>
        <v>0.27856217720085241</v>
      </c>
    </row>
    <row r="6" spans="1:14" x14ac:dyDescent="0.25">
      <c r="A6" s="6">
        <v>50</v>
      </c>
      <c r="B6" s="6">
        <v>50</v>
      </c>
      <c r="C6" s="6">
        <v>0.2</v>
      </c>
      <c r="D6" s="3">
        <f t="shared" ref="D6:D7" si="0">(1-3/(4*(B6+A6)-9))</f>
        <v>0.99232736572890023</v>
      </c>
      <c r="E6" s="3">
        <f t="shared" ref="E6:E7" si="1">D6^2*(1/A6+1/B6)+C6^2*(1/(2*(A6+B6)))</f>
        <v>3.9588544030978341E-2</v>
      </c>
      <c r="F6" s="3">
        <f t="shared" ref="F6:F7" si="2">E6^0.5</f>
        <v>0.19896870113406867</v>
      </c>
      <c r="G6" s="3">
        <f t="shared" ref="G6:G7" si="3">1/E6</f>
        <v>25.259832723767065</v>
      </c>
      <c r="H6" s="3">
        <f t="shared" ref="H6:H7" si="4">C6/F6</f>
        <v>1.0051832215823555</v>
      </c>
      <c r="I6" s="5">
        <f>IF(H6&lt;0,2*_xlfn.NORM.S.DIST(H6,TRUE),2*(1-_xlfn.NORM.S.DIST(H6,TRUE)))</f>
        <v>0.31480863280428117</v>
      </c>
      <c r="J6" s="3">
        <f>C6-1.96*E6</f>
        <v>0.12240645369928246</v>
      </c>
      <c r="K6" s="3">
        <f>C6+1.96*E6</f>
        <v>0.27759354630071753</v>
      </c>
      <c r="L6" s="3">
        <f>IF(H6&lt;0,_xlfn.T.DIST.2T(-H6,A6+B6-2),_xlfn.T.DIST.2T(H6,A6+B6-2))</f>
        <v>0.31728412278637197</v>
      </c>
      <c r="M6" s="5">
        <f>C6-_xlfn.T.INV.2T(0.05,A6+B6-2)*E6</f>
        <v>0.12143782279914758</v>
      </c>
      <c r="N6" s="5">
        <f>C6+_xlfn.T.INV.2T(0.05,A6+B6-2)*E6</f>
        <v>0.27856217720085241</v>
      </c>
    </row>
    <row r="7" spans="1:14" x14ac:dyDescent="0.25">
      <c r="A7" s="6">
        <v>50</v>
      </c>
      <c r="B7" s="6">
        <v>50</v>
      </c>
      <c r="C7" s="6">
        <v>0.2</v>
      </c>
      <c r="D7" s="3">
        <f t="shared" si="0"/>
        <v>0.99232736572890023</v>
      </c>
      <c r="E7" s="3">
        <f t="shared" si="1"/>
        <v>3.9588544030978341E-2</v>
      </c>
      <c r="F7" s="3">
        <f t="shared" si="2"/>
        <v>0.19896870113406867</v>
      </c>
      <c r="G7" s="3">
        <f t="shared" si="3"/>
        <v>25.259832723767065</v>
      </c>
      <c r="H7" s="3">
        <f t="shared" si="4"/>
        <v>1.0051832215823555</v>
      </c>
      <c r="I7" s="5">
        <f>IF(H7&lt;0,2*_xlfn.NORM.S.DIST(H7,TRUE),2*(1-_xlfn.NORM.S.DIST(H7,TRUE)))</f>
        <v>0.31480863280428117</v>
      </c>
      <c r="J7" s="3">
        <f>C7-1.96*E7</f>
        <v>0.12240645369928246</v>
      </c>
      <c r="K7" s="3">
        <f>C7+1.96*E7</f>
        <v>0.27759354630071753</v>
      </c>
      <c r="L7" s="3">
        <f>IF(H7&lt;0,_xlfn.T.DIST.2T(-H7,A7+B7-2),_xlfn.T.DIST.2T(H7,A7+B7-2))</f>
        <v>0.31728412278637197</v>
      </c>
      <c r="M7" s="5">
        <f>C7-_xlfn.T.INV.2T(0.05,A7+B7-2)*E7</f>
        <v>0.12143782279914758</v>
      </c>
      <c r="N7" s="5">
        <f>C7+_xlfn.T.INV.2T(0.05,A7+B7-2)*E7</f>
        <v>0.27856217720085241</v>
      </c>
    </row>
    <row r="8" spans="1:14" x14ac:dyDescent="0.25">
      <c r="I8" s="20" t="s">
        <v>17</v>
      </c>
      <c r="J8" s="20"/>
      <c r="K8" s="20"/>
      <c r="L8" s="20"/>
      <c r="M8" s="20"/>
      <c r="N8" s="20"/>
    </row>
    <row r="9" spans="1:14" x14ac:dyDescent="0.25">
      <c r="B9" s="9"/>
      <c r="C9" s="9"/>
    </row>
    <row r="10" spans="1:14" x14ac:dyDescent="0.25">
      <c r="A10" s="9" t="s">
        <v>13</v>
      </c>
      <c r="B10" s="24"/>
    </row>
    <row r="11" spans="1:14" ht="30.75" customHeight="1" x14ac:dyDescent="0.25">
      <c r="A11" s="21" t="s">
        <v>19</v>
      </c>
      <c r="B11" s="21" t="s">
        <v>36</v>
      </c>
      <c r="C11" s="21" t="s">
        <v>35</v>
      </c>
      <c r="D11" s="21" t="s">
        <v>37</v>
      </c>
      <c r="E11" s="22" t="s">
        <v>14</v>
      </c>
      <c r="H11"/>
      <c r="I11"/>
      <c r="J11"/>
      <c r="K11"/>
      <c r="L11"/>
    </row>
    <row r="12" spans="1:14" x14ac:dyDescent="0.25">
      <c r="A12" s="21">
        <f>SUMPRODUCT(C5:C7,G5:G7)/SUM(G5:G7)</f>
        <v>0.2</v>
      </c>
      <c r="B12" s="3">
        <f>1/(SUM(G5:G7))</f>
        <v>1.3196181343659446E-2</v>
      </c>
      <c r="C12" s="21">
        <f>B12^0.5</f>
        <v>0.11487463316006474</v>
      </c>
      <c r="D12" s="21">
        <f>A12/C12</f>
        <v>1.7410284106964045</v>
      </c>
      <c r="E12" s="23">
        <f>2*(1-_xlfn.NORM.S.DIST(D12,TRUE))</f>
        <v>8.1678598625636312E-2</v>
      </c>
      <c r="H12"/>
      <c r="I12"/>
      <c r="J12"/>
      <c r="K12"/>
      <c r="L12"/>
    </row>
    <row r="13" spans="1:14" x14ac:dyDescent="0.25">
      <c r="A13" s="24"/>
      <c r="B13" s="24"/>
    </row>
    <row r="14" spans="1:14" ht="33" customHeight="1" x14ac:dyDescent="0.25">
      <c r="A14" s="25"/>
      <c r="B14" s="26"/>
    </row>
  </sheetData>
  <mergeCells count="3">
    <mergeCell ref="I3:K3"/>
    <mergeCell ref="L3:N3"/>
    <mergeCell ref="I8:N8"/>
  </mergeCells>
  <conditionalFormatting sqref="I5:I7">
    <cfRule type="cellIs" dxfId="8" priority="10" operator="greaterThan">
      <formula>0.05</formula>
    </cfRule>
  </conditionalFormatting>
  <conditionalFormatting sqref="L5:L7">
    <cfRule type="cellIs" dxfId="7" priority="8" operator="greaterThan">
      <formula>0.05</formula>
    </cfRule>
    <cfRule type="cellIs" dxfId="6" priority="9" operator="greaterThan">
      <formula>"0.05"</formula>
    </cfRule>
  </conditionalFormatting>
  <conditionalFormatting sqref="B14">
    <cfRule type="cellIs" dxfId="5" priority="3" operator="greaterThan">
      <formula>0.05</formula>
    </cfRule>
  </conditionalFormatting>
  <conditionalFormatting sqref="E12">
    <cfRule type="cellIs" dxfId="4" priority="1" operator="greater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B7DA-96B0-436B-A607-55546D080F5E}">
  <dimension ref="A1:N14"/>
  <sheetViews>
    <sheetView zoomScale="90" zoomScaleNormal="90" workbookViewId="0">
      <selection activeCell="H12" sqref="H12"/>
    </sheetView>
  </sheetViews>
  <sheetFormatPr baseColWidth="10" defaultRowHeight="15" x14ac:dyDescent="0.25"/>
  <cols>
    <col min="1" max="1" width="8.140625" customWidth="1"/>
    <col min="2" max="2" width="9.5703125" style="1" customWidth="1"/>
    <col min="3" max="4" width="7.42578125" style="1" customWidth="1"/>
    <col min="5" max="5" width="9" style="1" customWidth="1"/>
    <col min="6" max="6" width="7.7109375" style="1" customWidth="1"/>
    <col min="7" max="7" width="9.85546875" style="1" customWidth="1"/>
    <col min="8" max="8" width="10" style="1" customWidth="1"/>
    <col min="9" max="9" width="11.42578125" style="1"/>
    <col min="10" max="10" width="10.140625" style="1" customWidth="1"/>
    <col min="11" max="12" width="9.28515625" style="1" customWidth="1"/>
    <col min="13" max="13" width="12.5703125" customWidth="1"/>
    <col min="14" max="14" width="12.85546875" customWidth="1"/>
  </cols>
  <sheetData>
    <row r="1" spans="1:14" x14ac:dyDescent="0.25">
      <c r="A1" s="15" t="s">
        <v>23</v>
      </c>
      <c r="C1" s="1" t="s">
        <v>29</v>
      </c>
    </row>
    <row r="3" spans="1:14" ht="18" customHeight="1" x14ac:dyDescent="0.25">
      <c r="A3" s="7"/>
      <c r="B3" s="18"/>
      <c r="C3" s="18"/>
      <c r="D3" s="18"/>
      <c r="E3" s="18"/>
      <c r="F3" s="18"/>
      <c r="G3" s="18"/>
      <c r="H3" s="18"/>
      <c r="I3" s="20" t="s">
        <v>7</v>
      </c>
      <c r="J3" s="20"/>
      <c r="K3" s="20"/>
      <c r="L3" s="20" t="s">
        <v>8</v>
      </c>
      <c r="M3" s="20"/>
      <c r="N3" s="20"/>
    </row>
    <row r="4" spans="1:14" s="2" customFormat="1" ht="29.25" customHeight="1" x14ac:dyDescent="0.25">
      <c r="A4" s="8" t="s">
        <v>0</v>
      </c>
      <c r="B4" s="8" t="s">
        <v>1</v>
      </c>
      <c r="C4" s="8" t="s">
        <v>2</v>
      </c>
      <c r="D4" s="8" t="s">
        <v>15</v>
      </c>
      <c r="E4" s="8" t="s">
        <v>16</v>
      </c>
      <c r="F4" s="8" t="s">
        <v>3</v>
      </c>
      <c r="G4" s="8" t="s">
        <v>18</v>
      </c>
      <c r="H4" s="8" t="s">
        <v>4</v>
      </c>
      <c r="I4" s="17" t="s">
        <v>5</v>
      </c>
      <c r="J4" s="4" t="s">
        <v>11</v>
      </c>
      <c r="K4" s="4" t="s">
        <v>12</v>
      </c>
      <c r="L4" s="4" t="s">
        <v>6</v>
      </c>
      <c r="M4" s="4" t="s">
        <v>10</v>
      </c>
      <c r="N4" s="4" t="s">
        <v>9</v>
      </c>
    </row>
    <row r="5" spans="1:14" x14ac:dyDescent="0.25">
      <c r="A5" s="6">
        <v>50</v>
      </c>
      <c r="B5" s="6">
        <v>50</v>
      </c>
      <c r="C5" s="6">
        <v>0.2</v>
      </c>
      <c r="D5" s="3">
        <f>(1-3/(4*(B5+A5)-9))</f>
        <v>0.99232736572890023</v>
      </c>
      <c r="E5" s="3">
        <f>D5^2*(1/A5+1/B5)+C5^2*(1/(2*(A5+B5)))</f>
        <v>3.9588544030978341E-2</v>
      </c>
      <c r="F5" s="3">
        <f>E5^0.5</f>
        <v>0.19896870113406867</v>
      </c>
      <c r="G5" s="3">
        <f>1/E5</f>
        <v>25.259832723767065</v>
      </c>
      <c r="H5" s="3">
        <f>C5/F5</f>
        <v>1.0051832215823555</v>
      </c>
      <c r="I5" s="5">
        <f>IF(H5&lt;0,2*_xlfn.NORM.S.DIST(H5,TRUE),2*(1-_xlfn.NORM.S.DIST(H5,TRUE)))</f>
        <v>0.31480863280428117</v>
      </c>
      <c r="J5" s="3">
        <f>C5-1.96*E5</f>
        <v>0.12240645369928246</v>
      </c>
      <c r="K5" s="3">
        <f>C5+1.96*E5</f>
        <v>0.27759354630071753</v>
      </c>
      <c r="L5" s="3">
        <f>IF(H5&lt;0,_xlfn.T.DIST.2T(-H5,A5+B5-2),_xlfn.T.DIST.2T(H5,A5+B5-2))</f>
        <v>0.31728412278637197</v>
      </c>
      <c r="M5" s="5">
        <f>C5-_xlfn.T.INV.2T(0.05,A5+B5-2)*E5</f>
        <v>0.12143782279914758</v>
      </c>
      <c r="N5" s="5">
        <f>C5+_xlfn.T.INV.2T(0.05,A5+B5-2)*E5</f>
        <v>0.27856217720085241</v>
      </c>
    </row>
    <row r="6" spans="1:14" x14ac:dyDescent="0.25">
      <c r="A6" s="6">
        <v>50</v>
      </c>
      <c r="B6" s="6">
        <v>50</v>
      </c>
      <c r="C6" s="6">
        <v>0.2</v>
      </c>
      <c r="D6" s="3">
        <f t="shared" ref="D6:D7" si="0">(1-3/(4*(B6+A6)-9))</f>
        <v>0.99232736572890023</v>
      </c>
      <c r="E6" s="3">
        <f t="shared" ref="E6:E8" si="1">D6^2*(1/A6+1/B6)+C6^2*(1/(2*(A6+B6)))</f>
        <v>3.9588544030978341E-2</v>
      </c>
      <c r="F6" s="3">
        <f t="shared" ref="F6:F8" si="2">E6^0.5</f>
        <v>0.19896870113406867</v>
      </c>
      <c r="G6" s="3">
        <f t="shared" ref="G6:G8" si="3">1/E6</f>
        <v>25.259832723767065</v>
      </c>
      <c r="H6" s="3">
        <f t="shared" ref="H6:H8" si="4">C6/F6</f>
        <v>1.0051832215823555</v>
      </c>
      <c r="I6" s="5">
        <f>IF(H6&lt;0,2*_xlfn.NORM.S.DIST(H6,TRUE),2*(1-_xlfn.NORM.S.DIST(H6,TRUE)))</f>
        <v>0.31480863280428117</v>
      </c>
      <c r="J6" s="3">
        <f>C6-1.96*E6</f>
        <v>0.12240645369928246</v>
      </c>
      <c r="K6" s="3">
        <f>C6+1.96*E6</f>
        <v>0.27759354630071753</v>
      </c>
      <c r="L6" s="3">
        <f>IF(H6&lt;0,_xlfn.T.DIST.2T(-H6,A6+B6-2),_xlfn.T.DIST.2T(H6,A6+B6-2))</f>
        <v>0.31728412278637197</v>
      </c>
      <c r="M6" s="5">
        <f>C6-_xlfn.T.INV.2T(0.05,A6+B6-2)*E6</f>
        <v>0.12143782279914758</v>
      </c>
      <c r="N6" s="5">
        <f>C6+_xlfn.T.INV.2T(0.05,A6+B6-2)*E6</f>
        <v>0.27856217720085241</v>
      </c>
    </row>
    <row r="7" spans="1:14" x14ac:dyDescent="0.25">
      <c r="A7" s="6">
        <v>50</v>
      </c>
      <c r="B7" s="6">
        <v>50</v>
      </c>
      <c r="C7" s="6">
        <v>0.2</v>
      </c>
      <c r="D7" s="3">
        <f t="shared" si="0"/>
        <v>0.99232736572890023</v>
      </c>
      <c r="E7" s="3">
        <f t="shared" si="1"/>
        <v>3.9588544030978341E-2</v>
      </c>
      <c r="F7" s="3">
        <f t="shared" si="2"/>
        <v>0.19896870113406867</v>
      </c>
      <c r="G7" s="3">
        <f t="shared" si="3"/>
        <v>25.259832723767065</v>
      </c>
      <c r="H7" s="3">
        <f t="shared" si="4"/>
        <v>1.0051832215823555</v>
      </c>
      <c r="I7" s="5">
        <f>IF(H7&lt;0,2*_xlfn.NORM.S.DIST(H7,TRUE),2*(1-_xlfn.NORM.S.DIST(H7,TRUE)))</f>
        <v>0.31480863280428117</v>
      </c>
      <c r="J7" s="3">
        <f>C7-1.96*E7</f>
        <v>0.12240645369928246</v>
      </c>
      <c r="K7" s="3">
        <f>C7+1.96*E7</f>
        <v>0.27759354630071753</v>
      </c>
      <c r="L7" s="3">
        <f>IF(H7&lt;0,_xlfn.T.DIST.2T(-H7,A7+B7-2),_xlfn.T.DIST.2T(H7,A7+B7-2))</f>
        <v>0.31728412278637197</v>
      </c>
      <c r="M7" s="5">
        <f>C7-_xlfn.T.INV.2T(0.05,A7+B7-2)*E7</f>
        <v>0.12143782279914758</v>
      </c>
      <c r="N7" s="5">
        <f>C7+_xlfn.T.INV.2T(0.05,A7+B7-2)*E7</f>
        <v>0.27856217720085241</v>
      </c>
    </row>
    <row r="8" spans="1:14" x14ac:dyDescent="0.25">
      <c r="A8" s="6">
        <v>50</v>
      </c>
      <c r="B8" s="6">
        <v>50</v>
      </c>
      <c r="C8" s="6">
        <v>0.2</v>
      </c>
      <c r="D8" s="3">
        <f t="shared" ref="D8" si="5">(1-3/(4*(B8+A8)-9))</f>
        <v>0.99232736572890023</v>
      </c>
      <c r="E8" s="3">
        <f t="shared" si="1"/>
        <v>3.9588544030978341E-2</v>
      </c>
      <c r="F8" s="3">
        <f t="shared" si="2"/>
        <v>0.19896870113406867</v>
      </c>
      <c r="G8" s="3">
        <f t="shared" si="3"/>
        <v>25.259832723767065</v>
      </c>
      <c r="H8" s="3">
        <f t="shared" si="4"/>
        <v>1.0051832215823555</v>
      </c>
      <c r="I8" s="5">
        <f>IF(H8&lt;0,2*_xlfn.NORM.S.DIST(H8,TRUE),2*(1-_xlfn.NORM.S.DIST(H8,TRUE)))</f>
        <v>0.31480863280428117</v>
      </c>
      <c r="J8" s="3">
        <f>C8-1.96*E8</f>
        <v>0.12240645369928246</v>
      </c>
      <c r="K8" s="3">
        <f>C8+1.96*E8</f>
        <v>0.27759354630071753</v>
      </c>
      <c r="L8" s="3">
        <f>IF(H8&lt;0,_xlfn.T.DIST.2T(-H8,A8+B8-2),_xlfn.T.DIST.2T(H8,A8+B8-2))</f>
        <v>0.31728412278637197</v>
      </c>
      <c r="M8" s="5">
        <f>C8-_xlfn.T.INV.2T(0.05,A8+B8-2)*E8</f>
        <v>0.12143782279914758</v>
      </c>
      <c r="N8" s="5">
        <f>C8+_xlfn.T.INV.2T(0.05,A8+B8-2)*E8</f>
        <v>0.27856217720085241</v>
      </c>
    </row>
    <row r="9" spans="1:14" x14ac:dyDescent="0.25">
      <c r="I9" s="20" t="s">
        <v>17</v>
      </c>
      <c r="J9" s="20"/>
      <c r="K9" s="20"/>
      <c r="L9" s="20"/>
      <c r="M9" s="20"/>
      <c r="N9" s="20"/>
    </row>
    <row r="10" spans="1:14" ht="17.25" customHeight="1" x14ac:dyDescent="0.25">
      <c r="A10" s="9" t="s">
        <v>34</v>
      </c>
      <c r="B10" s="9"/>
      <c r="C10" s="9"/>
    </row>
    <row r="11" spans="1:14" ht="29.25" customHeight="1" x14ac:dyDescent="0.25">
      <c r="A11" s="21" t="s">
        <v>19</v>
      </c>
      <c r="B11" s="21" t="s">
        <v>20</v>
      </c>
      <c r="C11" s="21" t="s">
        <v>21</v>
      </c>
      <c r="D11" s="21" t="s">
        <v>22</v>
      </c>
      <c r="E11" s="22" t="s">
        <v>14</v>
      </c>
      <c r="F11" s="10"/>
    </row>
    <row r="12" spans="1:14" x14ac:dyDescent="0.25">
      <c r="A12" s="27">
        <f>SUMPRODUCT(C5:C8,G5:G8)/SUM(G5:G8)</f>
        <v>0.2</v>
      </c>
      <c r="B12" s="21">
        <f>1/SUM(G5:G8)</f>
        <v>9.8971360077445853E-3</v>
      </c>
      <c r="C12" s="21">
        <f>B12^0.5</f>
        <v>9.9484350567034335E-2</v>
      </c>
      <c r="D12" s="21">
        <f>A12/C12</f>
        <v>2.010366443164711</v>
      </c>
      <c r="E12" s="23">
        <f>2*(1-_xlfn.NORM.S.DIST(D12,TRUE))</f>
        <v>4.4392419360776092E-2</v>
      </c>
      <c r="F12" s="11"/>
    </row>
    <row r="14" spans="1:14" ht="33" customHeight="1" x14ac:dyDescent="0.25"/>
  </sheetData>
  <mergeCells count="3">
    <mergeCell ref="I3:K3"/>
    <mergeCell ref="L3:N3"/>
    <mergeCell ref="I9:N9"/>
  </mergeCells>
  <conditionalFormatting sqref="I5:I8">
    <cfRule type="cellIs" dxfId="3" priority="4" operator="greaterThan">
      <formula>0.05</formula>
    </cfRule>
  </conditionalFormatting>
  <conditionalFormatting sqref="L5:L8">
    <cfRule type="cellIs" dxfId="2" priority="2" operator="greaterThan">
      <formula>0.05</formula>
    </cfRule>
    <cfRule type="cellIs" dxfId="1" priority="3" operator="greaterThan">
      <formula>"0.05"</formula>
    </cfRule>
  </conditionalFormatting>
  <conditionalFormatting sqref="E12">
    <cfRule type="cellIs" dxfId="0" priority="1" operator="greater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Exemple 12</vt:lpstr>
      <vt:lpstr>3 études</vt:lpstr>
      <vt:lpstr>4 études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roques</dc:creator>
  <cp:lastModifiedBy>nathalie roques</cp:lastModifiedBy>
  <dcterms:created xsi:type="dcterms:W3CDTF">2020-07-10T17:51:31Z</dcterms:created>
  <dcterms:modified xsi:type="dcterms:W3CDTF">2021-04-07T13:54:43Z</dcterms:modified>
</cp:coreProperties>
</file>